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2000" windowHeight="6675"/>
  </bookViews>
  <sheets>
    <sheet name="METRIC" sheetId="5" r:id="rId1"/>
    <sheet name="data and graph" sheetId="1" r:id="rId2"/>
    <sheet name="large graph" sheetId="2" r:id="rId3"/>
    <sheet name="calculation" sheetId="3" r:id="rId4"/>
    <sheet name="conversions" sheetId="4" r:id="rId5"/>
  </sheets>
  <definedNames>
    <definedName name="_1L_D">#N/A</definedName>
    <definedName name="ANGLEOFBANK">#N/A</definedName>
    <definedName name="DATA">#N/A</definedName>
    <definedName name="DATA1BLOCK">#N/A</definedName>
    <definedName name="DATA2">#N/A</definedName>
    <definedName name="DATA2BLOCK">#N/A</definedName>
    <definedName name="DATASTRING">#N/A</definedName>
    <definedName name="DATASTRING2">#N/A</definedName>
    <definedName name="DOCAL">#N/A</definedName>
    <definedName name="DOCALC">#N/A</definedName>
    <definedName name="DOCELL">#N/A</definedName>
    <definedName name="DOCOL">#N/A</definedName>
    <definedName name="HEADWIND">#N/A</definedName>
    <definedName name="LDMAX">#N/A</definedName>
    <definedName name="LDS">#N/A</definedName>
    <definedName name="MAXSLOPE">#N/A</definedName>
    <definedName name="POLARTITLE">#N/A</definedName>
    <definedName name="PRINTBLOCK">#N/A</definedName>
    <definedName name="PTRX">#N/A</definedName>
    <definedName name="PTRY">#N/A</definedName>
    <definedName name="SLOPE">#N/A</definedName>
    <definedName name="TITLE1">#N/A</definedName>
    <definedName name="V">#N/A</definedName>
    <definedName name="VARIOMETER">#N/A</definedName>
    <definedName name="VBEST">#N/A</definedName>
    <definedName name="VBESTS">#N/A</definedName>
    <definedName name="VSINK">#N/A</definedName>
    <definedName name="VSINKAIR">#N/A</definedName>
  </definedNames>
  <calcPr calcId="145621"/>
</workbook>
</file>

<file path=xl/calcChain.xml><?xml version="1.0" encoding="utf-8"?>
<calcChain xmlns="http://schemas.openxmlformats.org/spreadsheetml/2006/main">
  <c r="W19" i="3" l="1"/>
  <c r="S20" i="3" l="1"/>
  <c r="A11" i="1" l="1"/>
  <c r="G8" i="3" s="1"/>
  <c r="B6" i="1"/>
  <c r="B5" i="1"/>
  <c r="B5" i="3" s="1"/>
  <c r="E19" i="3" s="1"/>
  <c r="S19" i="3" s="1"/>
  <c r="B4" i="1"/>
  <c r="B3" i="1"/>
  <c r="B1" i="3"/>
  <c r="B2" i="3"/>
  <c r="C3" i="3"/>
  <c r="D3" i="3"/>
  <c r="B6" i="3"/>
  <c r="B7" i="3"/>
  <c r="D7" i="3" s="1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C76" i="3"/>
  <c r="D76" i="3"/>
  <c r="C77" i="3"/>
  <c r="D77" i="3"/>
  <c r="C78" i="3"/>
  <c r="D78" i="3"/>
  <c r="C79" i="3"/>
  <c r="D79" i="3"/>
  <c r="C80" i="3"/>
  <c r="D80" i="3"/>
  <c r="C81" i="3"/>
  <c r="D81" i="3"/>
  <c r="C82" i="3"/>
  <c r="D82" i="3"/>
  <c r="C83" i="3"/>
  <c r="D83" i="3"/>
  <c r="C84" i="3"/>
  <c r="D84" i="3"/>
  <c r="C85" i="3"/>
  <c r="D85" i="3"/>
  <c r="C86" i="3"/>
  <c r="D86" i="3"/>
  <c r="C87" i="3"/>
  <c r="D87" i="3"/>
  <c r="C88" i="3"/>
  <c r="D88" i="3"/>
  <c r="C89" i="3"/>
  <c r="D89" i="3"/>
  <c r="C90" i="3"/>
  <c r="D90" i="3"/>
  <c r="C91" i="3"/>
  <c r="D91" i="3"/>
  <c r="C92" i="3"/>
  <c r="D92" i="3"/>
  <c r="C93" i="3"/>
  <c r="D93" i="3"/>
  <c r="C94" i="3"/>
  <c r="D94" i="3"/>
  <c r="C95" i="3"/>
  <c r="D95" i="3"/>
  <c r="C96" i="3"/>
  <c r="D96" i="3"/>
  <c r="C97" i="3"/>
  <c r="D97" i="3"/>
  <c r="C98" i="3"/>
  <c r="D98" i="3"/>
  <c r="C99" i="3"/>
  <c r="D99" i="3"/>
  <c r="C100" i="3"/>
  <c r="D100" i="3"/>
  <c r="C101" i="3"/>
  <c r="D101" i="3"/>
  <c r="C102" i="3"/>
  <c r="D102" i="3"/>
  <c r="C103" i="3"/>
  <c r="D103" i="3"/>
  <c r="C104" i="3"/>
  <c r="D104" i="3"/>
  <c r="C105" i="3"/>
  <c r="D105" i="3"/>
  <c r="C106" i="3"/>
  <c r="D106" i="3"/>
  <c r="C107" i="3"/>
  <c r="D107" i="3"/>
  <c r="C108" i="3"/>
  <c r="D108" i="3"/>
  <c r="C109" i="3"/>
  <c r="D109" i="3"/>
  <c r="C110" i="3"/>
  <c r="D110" i="3"/>
  <c r="C111" i="3"/>
  <c r="D111" i="3"/>
  <c r="C112" i="3"/>
  <c r="D112" i="3"/>
  <c r="C113" i="3"/>
  <c r="D113" i="3"/>
  <c r="F113" i="3"/>
  <c r="T113" i="3" s="1"/>
  <c r="C114" i="3"/>
  <c r="D114" i="3"/>
  <c r="C115" i="3"/>
  <c r="D115" i="3"/>
  <c r="C116" i="3"/>
  <c r="D116" i="3"/>
  <c r="C117" i="3"/>
  <c r="D117" i="3"/>
  <c r="C118" i="3"/>
  <c r="D118" i="3"/>
  <c r="C119" i="3"/>
  <c r="D119" i="3"/>
  <c r="C120" i="3"/>
  <c r="D120" i="3"/>
  <c r="C121" i="3"/>
  <c r="D121" i="3"/>
  <c r="C122" i="3"/>
  <c r="D122" i="3"/>
  <c r="C123" i="3"/>
  <c r="D123" i="3"/>
  <c r="C124" i="3"/>
  <c r="D124" i="3"/>
  <c r="C125" i="3"/>
  <c r="D125" i="3"/>
  <c r="C126" i="3"/>
  <c r="D126" i="3"/>
  <c r="C127" i="3"/>
  <c r="D127" i="3"/>
  <c r="C128" i="3"/>
  <c r="D128" i="3"/>
  <c r="C129" i="3"/>
  <c r="D129" i="3"/>
  <c r="C130" i="3"/>
  <c r="D130" i="3"/>
  <c r="C131" i="3"/>
  <c r="D131" i="3"/>
  <c r="C132" i="3"/>
  <c r="D132" i="3"/>
  <c r="C133" i="3"/>
  <c r="D133" i="3"/>
  <c r="C134" i="3"/>
  <c r="D134" i="3"/>
  <c r="C135" i="3"/>
  <c r="D135" i="3"/>
  <c r="C136" i="3"/>
  <c r="D136" i="3"/>
  <c r="C137" i="3"/>
  <c r="D137" i="3"/>
  <c r="C138" i="3"/>
  <c r="D138" i="3"/>
  <c r="C139" i="3"/>
  <c r="D139" i="3"/>
  <c r="C140" i="3"/>
  <c r="D140" i="3"/>
  <c r="C141" i="3"/>
  <c r="D141" i="3"/>
  <c r="C142" i="3"/>
  <c r="D142" i="3"/>
  <c r="C143" i="3"/>
  <c r="D143" i="3"/>
  <c r="C144" i="3"/>
  <c r="D144" i="3"/>
  <c r="C145" i="3"/>
  <c r="D145" i="3"/>
  <c r="C146" i="3"/>
  <c r="D146" i="3"/>
  <c r="C147" i="3"/>
  <c r="D147" i="3"/>
  <c r="C148" i="3"/>
  <c r="D148" i="3"/>
  <c r="C149" i="3"/>
  <c r="E149" i="3" s="1"/>
  <c r="S149" i="3" s="1"/>
  <c r="D149" i="3"/>
  <c r="C150" i="3"/>
  <c r="D150" i="3"/>
  <c r="C151" i="3"/>
  <c r="E151" i="3" s="1"/>
  <c r="S151" i="3" s="1"/>
  <c r="D151" i="3"/>
  <c r="C152" i="3"/>
  <c r="D152" i="3"/>
  <c r="C153" i="3"/>
  <c r="D153" i="3"/>
  <c r="C154" i="3"/>
  <c r="D154" i="3"/>
  <c r="F154" i="3"/>
  <c r="T154" i="3" s="1"/>
  <c r="C155" i="3"/>
  <c r="D155" i="3"/>
  <c r="C156" i="3"/>
  <c r="D156" i="3"/>
  <c r="C157" i="3"/>
  <c r="D157" i="3"/>
  <c r="C158" i="3"/>
  <c r="D158" i="3"/>
  <c r="C159" i="3"/>
  <c r="D159" i="3"/>
  <c r="C160" i="3"/>
  <c r="D160" i="3"/>
  <c r="C161" i="3"/>
  <c r="D161" i="3"/>
  <c r="C162" i="3"/>
  <c r="D162" i="3"/>
  <c r="C163" i="3"/>
  <c r="D163" i="3"/>
  <c r="C164" i="3"/>
  <c r="D164" i="3"/>
  <c r="C165" i="3"/>
  <c r="D165" i="3"/>
  <c r="C166" i="3"/>
  <c r="D166" i="3"/>
  <c r="C167" i="3"/>
  <c r="D167" i="3"/>
  <c r="C168" i="3"/>
  <c r="D168" i="3"/>
  <c r="C169" i="3"/>
  <c r="D169" i="3"/>
  <c r="C170" i="3"/>
  <c r="D170" i="3"/>
  <c r="C171" i="3"/>
  <c r="D171" i="3"/>
  <c r="C172" i="3"/>
  <c r="D172" i="3"/>
  <c r="C173" i="3"/>
  <c r="D173" i="3"/>
  <c r="C174" i="3"/>
  <c r="D174" i="3"/>
  <c r="C175" i="3"/>
  <c r="D175" i="3"/>
  <c r="C176" i="3"/>
  <c r="D176" i="3"/>
  <c r="C177" i="3"/>
  <c r="D177" i="3"/>
  <c r="C178" i="3"/>
  <c r="D178" i="3"/>
  <c r="C179" i="3"/>
  <c r="D179" i="3"/>
  <c r="C180" i="3"/>
  <c r="D180" i="3"/>
  <c r="C181" i="3"/>
  <c r="D181" i="3"/>
  <c r="C182" i="3"/>
  <c r="D182" i="3"/>
  <c r="C183" i="3"/>
  <c r="D183" i="3"/>
  <c r="C184" i="3"/>
  <c r="D184" i="3"/>
  <c r="C185" i="3"/>
  <c r="D185" i="3"/>
  <c r="C186" i="3"/>
  <c r="D186" i="3"/>
  <c r="C187" i="3"/>
  <c r="D187" i="3"/>
  <c r="C188" i="3"/>
  <c r="D188" i="3"/>
  <c r="C189" i="3"/>
  <c r="D189" i="3"/>
  <c r="C190" i="3"/>
  <c r="D190" i="3"/>
  <c r="C191" i="3"/>
  <c r="D191" i="3"/>
  <c r="C192" i="3"/>
  <c r="D192" i="3"/>
  <c r="C193" i="3"/>
  <c r="D193" i="3"/>
  <c r="C194" i="3"/>
  <c r="D194" i="3"/>
  <c r="C195" i="3"/>
  <c r="D195" i="3"/>
  <c r="C196" i="3"/>
  <c r="D196" i="3"/>
  <c r="C197" i="3"/>
  <c r="D197" i="3"/>
  <c r="B1" i="2"/>
  <c r="O19" i="3" l="1"/>
  <c r="X19" i="3"/>
  <c r="F163" i="3"/>
  <c r="T163" i="3" s="1"/>
  <c r="F184" i="3"/>
  <c r="T184" i="3" s="1"/>
  <c r="F104" i="3"/>
  <c r="T104" i="3" s="1"/>
  <c r="F42" i="3"/>
  <c r="T42" i="3" s="1"/>
  <c r="E39" i="3"/>
  <c r="S39" i="3" s="1"/>
  <c r="E37" i="3"/>
  <c r="S37" i="3" s="1"/>
  <c r="E126" i="3"/>
  <c r="S126" i="3" s="1"/>
  <c r="E76" i="3"/>
  <c r="S76" i="3" s="1"/>
  <c r="L39" i="3"/>
  <c r="L37" i="3"/>
  <c r="L151" i="3"/>
  <c r="L149" i="3"/>
  <c r="F195" i="3"/>
  <c r="T195" i="3" s="1"/>
  <c r="E190" i="3"/>
  <c r="E172" i="3"/>
  <c r="E197" i="3"/>
  <c r="F193" i="3"/>
  <c r="T193" i="3" s="1"/>
  <c r="E188" i="3"/>
  <c r="F177" i="3"/>
  <c r="T177" i="3" s="1"/>
  <c r="F168" i="3"/>
  <c r="E140" i="3"/>
  <c r="F99" i="3"/>
  <c r="T99" i="3" s="1"/>
  <c r="F90" i="3"/>
  <c r="T90" i="3" s="1"/>
  <c r="E87" i="3"/>
  <c r="E85" i="3"/>
  <c r="E60" i="3"/>
  <c r="F186" i="3"/>
  <c r="T186" i="3" s="1"/>
  <c r="E183" i="3"/>
  <c r="E181" i="3"/>
  <c r="E158" i="3"/>
  <c r="F145" i="3"/>
  <c r="T145" i="3" s="1"/>
  <c r="F136" i="3"/>
  <c r="E108" i="3"/>
  <c r="F67" i="3"/>
  <c r="T67" i="3" s="1"/>
  <c r="F56" i="3"/>
  <c r="T56" i="3" s="1"/>
  <c r="F33" i="3"/>
  <c r="F131" i="3"/>
  <c r="T131" i="3" s="1"/>
  <c r="F122" i="3"/>
  <c r="T122" i="3" s="1"/>
  <c r="E119" i="3"/>
  <c r="E117" i="3"/>
  <c r="E94" i="3"/>
  <c r="F81" i="3"/>
  <c r="T81" i="3" s="1"/>
  <c r="F72" i="3"/>
  <c r="T72" i="3" s="1"/>
  <c r="F51" i="3"/>
  <c r="T51" i="3" s="1"/>
  <c r="E30" i="3"/>
  <c r="F179" i="3"/>
  <c r="T179" i="3" s="1"/>
  <c r="E174" i="3"/>
  <c r="F152" i="3"/>
  <c r="F138" i="3"/>
  <c r="T138" i="3" s="1"/>
  <c r="E135" i="3"/>
  <c r="E133" i="3"/>
  <c r="F129" i="3"/>
  <c r="E124" i="3"/>
  <c r="F115" i="3"/>
  <c r="T115" i="3" s="1"/>
  <c r="E110" i="3"/>
  <c r="F88" i="3"/>
  <c r="F74" i="3"/>
  <c r="T74" i="3" s="1"/>
  <c r="E71" i="3"/>
  <c r="E69" i="3"/>
  <c r="F65" i="3"/>
  <c r="F58" i="3"/>
  <c r="T58" i="3" s="1"/>
  <c r="E55" i="3"/>
  <c r="E53" i="3"/>
  <c r="F49" i="3"/>
  <c r="F40" i="3"/>
  <c r="T40" i="3" s="1"/>
  <c r="E22" i="3"/>
  <c r="F170" i="3"/>
  <c r="T170" i="3" s="1"/>
  <c r="E167" i="3"/>
  <c r="E165" i="3"/>
  <c r="F161" i="3"/>
  <c r="T161" i="3" s="1"/>
  <c r="E156" i="3"/>
  <c r="F147" i="3"/>
  <c r="T147" i="3" s="1"/>
  <c r="E142" i="3"/>
  <c r="F120" i="3"/>
  <c r="T120" i="3" s="1"/>
  <c r="F106" i="3"/>
  <c r="T106" i="3" s="1"/>
  <c r="E103" i="3"/>
  <c r="E101" i="3"/>
  <c r="F97" i="3"/>
  <c r="T97" i="3" s="1"/>
  <c r="E92" i="3"/>
  <c r="F83" i="3"/>
  <c r="T83" i="3" s="1"/>
  <c r="E78" i="3"/>
  <c r="E62" i="3"/>
  <c r="E46" i="3"/>
  <c r="F35" i="3"/>
  <c r="T35" i="3" s="1"/>
  <c r="F26" i="3"/>
  <c r="T26" i="3" s="1"/>
  <c r="E44" i="3"/>
  <c r="E28" i="3"/>
  <c r="E21" i="3"/>
  <c r="F196" i="3"/>
  <c r="T196" i="3" s="1"/>
  <c r="E195" i="3"/>
  <c r="E193" i="3"/>
  <c r="F191" i="3"/>
  <c r="T191" i="3" s="1"/>
  <c r="F189" i="3"/>
  <c r="T189" i="3" s="1"/>
  <c r="E186" i="3"/>
  <c r="E184" i="3"/>
  <c r="F182" i="3"/>
  <c r="T182" i="3" s="1"/>
  <c r="F180" i="3"/>
  <c r="T180" i="3" s="1"/>
  <c r="E179" i="3"/>
  <c r="E177" i="3"/>
  <c r="F175" i="3"/>
  <c r="T175" i="3" s="1"/>
  <c r="F173" i="3"/>
  <c r="T173" i="3" s="1"/>
  <c r="E170" i="3"/>
  <c r="E168" i="3"/>
  <c r="F166" i="3"/>
  <c r="T166" i="3" s="1"/>
  <c r="F164" i="3"/>
  <c r="T164" i="3" s="1"/>
  <c r="E163" i="3"/>
  <c r="E161" i="3"/>
  <c r="F159" i="3"/>
  <c r="T159" i="3" s="1"/>
  <c r="F157" i="3"/>
  <c r="T157" i="3" s="1"/>
  <c r="E154" i="3"/>
  <c r="E152" i="3"/>
  <c r="F150" i="3"/>
  <c r="T150" i="3" s="1"/>
  <c r="F148" i="3"/>
  <c r="T148" i="3" s="1"/>
  <c r="E147" i="3"/>
  <c r="E145" i="3"/>
  <c r="F143" i="3"/>
  <c r="T143" i="3" s="1"/>
  <c r="F141" i="3"/>
  <c r="T141" i="3" s="1"/>
  <c r="E138" i="3"/>
  <c r="E136" i="3"/>
  <c r="F134" i="3"/>
  <c r="F132" i="3"/>
  <c r="T132" i="3" s="1"/>
  <c r="E131" i="3"/>
  <c r="E129" i="3"/>
  <c r="F127" i="3"/>
  <c r="T127" i="3" s="1"/>
  <c r="F125" i="3"/>
  <c r="T125" i="3" s="1"/>
  <c r="E122" i="3"/>
  <c r="E120" i="3"/>
  <c r="F118" i="3"/>
  <c r="T118" i="3" s="1"/>
  <c r="F116" i="3"/>
  <c r="T116" i="3" s="1"/>
  <c r="E115" i="3"/>
  <c r="E113" i="3"/>
  <c r="F111" i="3"/>
  <c r="T111" i="3" s="1"/>
  <c r="F109" i="3"/>
  <c r="T109" i="3" s="1"/>
  <c r="E106" i="3"/>
  <c r="E104" i="3"/>
  <c r="F102" i="3"/>
  <c r="F100" i="3"/>
  <c r="T100" i="3" s="1"/>
  <c r="E99" i="3"/>
  <c r="E97" i="3"/>
  <c r="F95" i="3"/>
  <c r="T95" i="3" s="1"/>
  <c r="F93" i="3"/>
  <c r="T93" i="3" s="1"/>
  <c r="E90" i="3"/>
  <c r="E88" i="3"/>
  <c r="F86" i="3"/>
  <c r="T86" i="3" s="1"/>
  <c r="F84" i="3"/>
  <c r="T84" i="3" s="1"/>
  <c r="E83" i="3"/>
  <c r="E81" i="3"/>
  <c r="F79" i="3"/>
  <c r="T79" i="3" s="1"/>
  <c r="F77" i="3"/>
  <c r="T77" i="3" s="1"/>
  <c r="E74" i="3"/>
  <c r="E72" i="3"/>
  <c r="F70" i="3"/>
  <c r="F68" i="3"/>
  <c r="T68" i="3" s="1"/>
  <c r="E67" i="3"/>
  <c r="E65" i="3"/>
  <c r="F63" i="3"/>
  <c r="T63" i="3" s="1"/>
  <c r="F61" i="3"/>
  <c r="T61" i="3" s="1"/>
  <c r="E58" i="3"/>
  <c r="E56" i="3"/>
  <c r="F54" i="3"/>
  <c r="T54" i="3" s="1"/>
  <c r="F52" i="3"/>
  <c r="T52" i="3" s="1"/>
  <c r="E51" i="3"/>
  <c r="E49" i="3"/>
  <c r="F47" i="3"/>
  <c r="T47" i="3" s="1"/>
  <c r="F45" i="3"/>
  <c r="T45" i="3" s="1"/>
  <c r="E42" i="3"/>
  <c r="E40" i="3"/>
  <c r="F38" i="3"/>
  <c r="T38" i="3" s="1"/>
  <c r="F36" i="3"/>
  <c r="T36" i="3" s="1"/>
  <c r="E35" i="3"/>
  <c r="E33" i="3"/>
  <c r="F31" i="3"/>
  <c r="T31" i="3" s="1"/>
  <c r="F29" i="3"/>
  <c r="T29" i="3" s="1"/>
  <c r="E26" i="3"/>
  <c r="F25" i="3"/>
  <c r="T25" i="3" s="1"/>
  <c r="F23" i="3"/>
  <c r="T23" i="3" s="1"/>
  <c r="F21" i="3"/>
  <c r="T21" i="3" s="1"/>
  <c r="N19" i="3"/>
  <c r="F197" i="3"/>
  <c r="T197" i="3" s="1"/>
  <c r="E194" i="3"/>
  <c r="E192" i="3"/>
  <c r="F190" i="3"/>
  <c r="T190" i="3" s="1"/>
  <c r="F188" i="3"/>
  <c r="E187" i="3"/>
  <c r="E185" i="3"/>
  <c r="F183" i="3"/>
  <c r="T183" i="3" s="1"/>
  <c r="F181" i="3"/>
  <c r="E178" i="3"/>
  <c r="E176" i="3"/>
  <c r="F174" i="3"/>
  <c r="F172" i="3"/>
  <c r="E171" i="3"/>
  <c r="E169" i="3"/>
  <c r="F167" i="3"/>
  <c r="T167" i="3" s="1"/>
  <c r="F165" i="3"/>
  <c r="G163" i="3"/>
  <c r="E162" i="3"/>
  <c r="E160" i="3"/>
  <c r="F158" i="3"/>
  <c r="T158" i="3" s="1"/>
  <c r="F156" i="3"/>
  <c r="E155" i="3"/>
  <c r="E153" i="3"/>
  <c r="F151" i="3"/>
  <c r="F149" i="3"/>
  <c r="E146" i="3"/>
  <c r="E144" i="3"/>
  <c r="F142" i="3"/>
  <c r="F140" i="3"/>
  <c r="E139" i="3"/>
  <c r="E137" i="3"/>
  <c r="F135" i="3"/>
  <c r="T135" i="3" s="1"/>
  <c r="F133" i="3"/>
  <c r="T133" i="3" s="1"/>
  <c r="E130" i="3"/>
  <c r="E128" i="3"/>
  <c r="F126" i="3"/>
  <c r="F124" i="3"/>
  <c r="E123" i="3"/>
  <c r="E121" i="3"/>
  <c r="F119" i="3"/>
  <c r="F117" i="3"/>
  <c r="T117" i="3" s="1"/>
  <c r="G115" i="3"/>
  <c r="E114" i="3"/>
  <c r="E112" i="3"/>
  <c r="F110" i="3"/>
  <c r="F108" i="3"/>
  <c r="E107" i="3"/>
  <c r="E105" i="3"/>
  <c r="F103" i="3"/>
  <c r="T103" i="3" s="1"/>
  <c r="F101" i="3"/>
  <c r="T101" i="3" s="1"/>
  <c r="E98" i="3"/>
  <c r="E96" i="3"/>
  <c r="F94" i="3"/>
  <c r="F92" i="3"/>
  <c r="T92" i="3" s="1"/>
  <c r="E91" i="3"/>
  <c r="E89" i="3"/>
  <c r="F87" i="3"/>
  <c r="T87" i="3" s="1"/>
  <c r="F85" i="3"/>
  <c r="T85" i="3" s="1"/>
  <c r="E82" i="3"/>
  <c r="E80" i="3"/>
  <c r="F78" i="3"/>
  <c r="F76" i="3"/>
  <c r="T76" i="3" s="1"/>
  <c r="E75" i="3"/>
  <c r="E73" i="3"/>
  <c r="F71" i="3"/>
  <c r="T71" i="3" s="1"/>
  <c r="F69" i="3"/>
  <c r="T69" i="3" s="1"/>
  <c r="G67" i="3"/>
  <c r="E66" i="3"/>
  <c r="E64" i="3"/>
  <c r="F62" i="3"/>
  <c r="T62" i="3" s="1"/>
  <c r="F60" i="3"/>
  <c r="E59" i="3"/>
  <c r="E57" i="3"/>
  <c r="F55" i="3"/>
  <c r="T55" i="3" s="1"/>
  <c r="F53" i="3"/>
  <c r="T53" i="3" s="1"/>
  <c r="E50" i="3"/>
  <c r="E48" i="3"/>
  <c r="F46" i="3"/>
  <c r="F44" i="3"/>
  <c r="T44" i="3" s="1"/>
  <c r="E43" i="3"/>
  <c r="E41" i="3"/>
  <c r="F39" i="3"/>
  <c r="F37" i="3"/>
  <c r="T37" i="3" s="1"/>
  <c r="E34" i="3"/>
  <c r="E32" i="3"/>
  <c r="F30" i="3"/>
  <c r="T30" i="3" s="1"/>
  <c r="F28" i="3"/>
  <c r="E27" i="3"/>
  <c r="E24" i="3"/>
  <c r="F22" i="3"/>
  <c r="T22" i="3" s="1"/>
  <c r="B13" i="3"/>
  <c r="E196" i="3"/>
  <c r="F194" i="3"/>
  <c r="F192" i="3"/>
  <c r="T192" i="3" s="1"/>
  <c r="E191" i="3"/>
  <c r="E189" i="3"/>
  <c r="F187" i="3"/>
  <c r="T187" i="3" s="1"/>
  <c r="F185" i="3"/>
  <c r="T185" i="3" s="1"/>
  <c r="E182" i="3"/>
  <c r="E180" i="3"/>
  <c r="F178" i="3"/>
  <c r="F176" i="3"/>
  <c r="T176" i="3" s="1"/>
  <c r="E175" i="3"/>
  <c r="E173" i="3"/>
  <c r="F171" i="3"/>
  <c r="T171" i="3" s="1"/>
  <c r="F169" i="3"/>
  <c r="T169" i="3" s="1"/>
  <c r="E166" i="3"/>
  <c r="E164" i="3"/>
  <c r="F162" i="3"/>
  <c r="F160" i="3"/>
  <c r="T160" i="3" s="1"/>
  <c r="E159" i="3"/>
  <c r="E157" i="3"/>
  <c r="F155" i="3"/>
  <c r="T155" i="3" s="1"/>
  <c r="F153" i="3"/>
  <c r="T153" i="3" s="1"/>
  <c r="E150" i="3"/>
  <c r="E148" i="3"/>
  <c r="F146" i="3"/>
  <c r="T146" i="3" s="1"/>
  <c r="F144" i="3"/>
  <c r="E143" i="3"/>
  <c r="E141" i="3"/>
  <c r="F139" i="3"/>
  <c r="T139" i="3" s="1"/>
  <c r="F137" i="3"/>
  <c r="E134" i="3"/>
  <c r="E132" i="3"/>
  <c r="F130" i="3"/>
  <c r="F128" i="3"/>
  <c r="T128" i="3" s="1"/>
  <c r="E127" i="3"/>
  <c r="E125" i="3"/>
  <c r="F123" i="3"/>
  <c r="T123" i="3" s="1"/>
  <c r="F121" i="3"/>
  <c r="T121" i="3" s="1"/>
  <c r="E118" i="3"/>
  <c r="E116" i="3"/>
  <c r="F114" i="3"/>
  <c r="T114" i="3" s="1"/>
  <c r="F112" i="3"/>
  <c r="T112" i="3" s="1"/>
  <c r="E111" i="3"/>
  <c r="E109" i="3"/>
  <c r="F107" i="3"/>
  <c r="T107" i="3" s="1"/>
  <c r="F105" i="3"/>
  <c r="T105" i="3" s="1"/>
  <c r="E102" i="3"/>
  <c r="E100" i="3"/>
  <c r="F98" i="3"/>
  <c r="T98" i="3" s="1"/>
  <c r="F96" i="3"/>
  <c r="T96" i="3" s="1"/>
  <c r="E95" i="3"/>
  <c r="E93" i="3"/>
  <c r="F91" i="3"/>
  <c r="T91" i="3" s="1"/>
  <c r="F89" i="3"/>
  <c r="T89" i="3" s="1"/>
  <c r="E86" i="3"/>
  <c r="E84" i="3"/>
  <c r="F82" i="3"/>
  <c r="T82" i="3" s="1"/>
  <c r="F80" i="3"/>
  <c r="T80" i="3" s="1"/>
  <c r="E79" i="3"/>
  <c r="E77" i="3"/>
  <c r="F75" i="3"/>
  <c r="T75" i="3" s="1"/>
  <c r="F73" i="3"/>
  <c r="T73" i="3" s="1"/>
  <c r="E70" i="3"/>
  <c r="E68" i="3"/>
  <c r="F66" i="3"/>
  <c r="T66" i="3" s="1"/>
  <c r="F64" i="3"/>
  <c r="E63" i="3"/>
  <c r="E61" i="3"/>
  <c r="F59" i="3"/>
  <c r="T59" i="3" s="1"/>
  <c r="F57" i="3"/>
  <c r="E54" i="3"/>
  <c r="E52" i="3"/>
  <c r="F50" i="3"/>
  <c r="T50" i="3" s="1"/>
  <c r="F48" i="3"/>
  <c r="T48" i="3" s="1"/>
  <c r="E47" i="3"/>
  <c r="E45" i="3"/>
  <c r="F43" i="3"/>
  <c r="T43" i="3" s="1"/>
  <c r="F41" i="3"/>
  <c r="E38" i="3"/>
  <c r="E36" i="3"/>
  <c r="F34" i="3"/>
  <c r="T34" i="3" s="1"/>
  <c r="F32" i="3"/>
  <c r="T32" i="3" s="1"/>
  <c r="E31" i="3"/>
  <c r="E29" i="3"/>
  <c r="F27" i="3"/>
  <c r="T27" i="3" s="1"/>
  <c r="E25" i="3"/>
  <c r="F24" i="3"/>
  <c r="E23" i="3"/>
  <c r="G177" i="3"/>
  <c r="G169" i="3"/>
  <c r="G145" i="3"/>
  <c r="G113" i="3"/>
  <c r="G101" i="3"/>
  <c r="G81" i="3"/>
  <c r="G69" i="3"/>
  <c r="G53" i="3"/>
  <c r="G37" i="3"/>
  <c r="G184" i="3"/>
  <c r="G176" i="3"/>
  <c r="G128" i="3"/>
  <c r="G92" i="3"/>
  <c r="G76" i="3"/>
  <c r="G72" i="3"/>
  <c r="G56" i="3"/>
  <c r="G44" i="3"/>
  <c r="P19" i="3"/>
  <c r="G186" i="3"/>
  <c r="G170" i="3"/>
  <c r="G158" i="3"/>
  <c r="G122" i="3"/>
  <c r="G90" i="3"/>
  <c r="G74" i="3"/>
  <c r="G42" i="3"/>
  <c r="G121" i="3" l="1"/>
  <c r="L36" i="3"/>
  <c r="S36" i="3"/>
  <c r="L61" i="3"/>
  <c r="S61" i="3"/>
  <c r="G162" i="3"/>
  <c r="T162" i="3"/>
  <c r="G178" i="3"/>
  <c r="T178" i="3"/>
  <c r="L24" i="3"/>
  <c r="S24" i="3"/>
  <c r="L41" i="3"/>
  <c r="S41" i="3"/>
  <c r="L64" i="3"/>
  <c r="S64" i="3"/>
  <c r="G78" i="3"/>
  <c r="T78" i="3"/>
  <c r="G94" i="3"/>
  <c r="T94" i="3"/>
  <c r="G110" i="3"/>
  <c r="T110" i="3"/>
  <c r="G156" i="3"/>
  <c r="T156" i="3"/>
  <c r="L171" i="3"/>
  <c r="S171" i="3"/>
  <c r="L194" i="3"/>
  <c r="S194" i="3"/>
  <c r="L142" i="3"/>
  <c r="S142" i="3"/>
  <c r="L85" i="3"/>
  <c r="S85" i="3"/>
  <c r="G98" i="3"/>
  <c r="G64" i="3"/>
  <c r="T64" i="3"/>
  <c r="L79" i="3"/>
  <c r="S79" i="3"/>
  <c r="G58" i="3"/>
  <c r="G114" i="3"/>
  <c r="G84" i="3"/>
  <c r="G93" i="3"/>
  <c r="G133" i="3"/>
  <c r="G193" i="3"/>
  <c r="G137" i="3"/>
  <c r="T137" i="3"/>
  <c r="G144" i="3"/>
  <c r="T144" i="3"/>
  <c r="G39" i="3"/>
  <c r="T39" i="3"/>
  <c r="G46" i="3"/>
  <c r="T46" i="3"/>
  <c r="G108" i="3"/>
  <c r="T108" i="3"/>
  <c r="L123" i="3"/>
  <c r="S123" i="3"/>
  <c r="L130" i="3"/>
  <c r="S130" i="3"/>
  <c r="L139" i="3"/>
  <c r="S139" i="3"/>
  <c r="L146" i="3"/>
  <c r="S146" i="3"/>
  <c r="L155" i="3"/>
  <c r="S155" i="3"/>
  <c r="L162" i="3"/>
  <c r="S162" i="3"/>
  <c r="L169" i="3"/>
  <c r="S169" i="3"/>
  <c r="L176" i="3"/>
  <c r="S176" i="3"/>
  <c r="L185" i="3"/>
  <c r="S185" i="3"/>
  <c r="L192" i="3"/>
  <c r="S192" i="3"/>
  <c r="L26" i="3"/>
  <c r="S26" i="3"/>
  <c r="L35" i="3"/>
  <c r="S35" i="3"/>
  <c r="L42" i="3"/>
  <c r="S42" i="3"/>
  <c r="L51" i="3"/>
  <c r="S51" i="3"/>
  <c r="L58" i="3"/>
  <c r="S58" i="3"/>
  <c r="L67" i="3"/>
  <c r="S67" i="3"/>
  <c r="L74" i="3"/>
  <c r="S74" i="3"/>
  <c r="L83" i="3"/>
  <c r="S83" i="3"/>
  <c r="L90" i="3"/>
  <c r="S90" i="3"/>
  <c r="L99" i="3"/>
  <c r="S99" i="3"/>
  <c r="L106" i="3"/>
  <c r="S106" i="3"/>
  <c r="L115" i="3"/>
  <c r="S115" i="3"/>
  <c r="L122" i="3"/>
  <c r="S122" i="3"/>
  <c r="L131" i="3"/>
  <c r="S131" i="3"/>
  <c r="L138" i="3"/>
  <c r="S138" i="3"/>
  <c r="L147" i="3"/>
  <c r="S147" i="3"/>
  <c r="L154" i="3"/>
  <c r="S154" i="3"/>
  <c r="L163" i="3"/>
  <c r="S163" i="3"/>
  <c r="L170" i="3"/>
  <c r="S170" i="3"/>
  <c r="L179" i="3"/>
  <c r="S179" i="3"/>
  <c r="L186" i="3"/>
  <c r="S186" i="3"/>
  <c r="L195" i="3"/>
  <c r="S195" i="3"/>
  <c r="L44" i="3"/>
  <c r="S44" i="3"/>
  <c r="L62" i="3"/>
  <c r="S62" i="3"/>
  <c r="L22" i="3"/>
  <c r="S22" i="3"/>
  <c r="L55" i="3"/>
  <c r="S55" i="3"/>
  <c r="L71" i="3"/>
  <c r="S71" i="3"/>
  <c r="L135" i="3"/>
  <c r="S135" i="3"/>
  <c r="L158" i="3"/>
  <c r="S158" i="3"/>
  <c r="L60" i="3"/>
  <c r="S60" i="3"/>
  <c r="L188" i="3"/>
  <c r="S188" i="3"/>
  <c r="L190" i="3"/>
  <c r="S190" i="3"/>
  <c r="L23" i="3"/>
  <c r="S23" i="3"/>
  <c r="L45" i="3"/>
  <c r="S45" i="3"/>
  <c r="L68" i="3"/>
  <c r="S68" i="3"/>
  <c r="L32" i="3"/>
  <c r="S32" i="3"/>
  <c r="L57" i="3"/>
  <c r="S57" i="3"/>
  <c r="G124" i="3"/>
  <c r="T124" i="3"/>
  <c r="G140" i="3"/>
  <c r="T140" i="3"/>
  <c r="L178" i="3"/>
  <c r="S178" i="3"/>
  <c r="L101" i="3"/>
  <c r="S101" i="3"/>
  <c r="L165" i="3"/>
  <c r="S165" i="3"/>
  <c r="L30" i="3"/>
  <c r="S30" i="3"/>
  <c r="L108" i="3"/>
  <c r="S108" i="3"/>
  <c r="G30" i="3"/>
  <c r="G36" i="3"/>
  <c r="G104" i="3"/>
  <c r="G29" i="3"/>
  <c r="G24" i="3"/>
  <c r="T24" i="3"/>
  <c r="L31" i="3"/>
  <c r="S31" i="3"/>
  <c r="L38" i="3"/>
  <c r="S38" i="3"/>
  <c r="L47" i="3"/>
  <c r="S47" i="3"/>
  <c r="L54" i="3"/>
  <c r="S54" i="3"/>
  <c r="L63" i="3"/>
  <c r="S63" i="3"/>
  <c r="L70" i="3"/>
  <c r="S70" i="3"/>
  <c r="L77" i="3"/>
  <c r="S77" i="3"/>
  <c r="L84" i="3"/>
  <c r="S84" i="3"/>
  <c r="L93" i="3"/>
  <c r="S93" i="3"/>
  <c r="L100" i="3"/>
  <c r="S100" i="3"/>
  <c r="L109" i="3"/>
  <c r="S109" i="3"/>
  <c r="L116" i="3"/>
  <c r="S116" i="3"/>
  <c r="L125" i="3"/>
  <c r="S125" i="3"/>
  <c r="L132" i="3"/>
  <c r="S132" i="3"/>
  <c r="L141" i="3"/>
  <c r="S141" i="3"/>
  <c r="L148" i="3"/>
  <c r="S148" i="3"/>
  <c r="L157" i="3"/>
  <c r="S157" i="3"/>
  <c r="L164" i="3"/>
  <c r="S164" i="3"/>
  <c r="L173" i="3"/>
  <c r="S173" i="3"/>
  <c r="L180" i="3"/>
  <c r="S180" i="3"/>
  <c r="L189" i="3"/>
  <c r="S189" i="3"/>
  <c r="L196" i="3"/>
  <c r="S196" i="3"/>
  <c r="L27" i="3"/>
  <c r="S27" i="3"/>
  <c r="L34" i="3"/>
  <c r="S34" i="3"/>
  <c r="L43" i="3"/>
  <c r="S43" i="3"/>
  <c r="L50" i="3"/>
  <c r="S50" i="3"/>
  <c r="L59" i="3"/>
  <c r="S59" i="3"/>
  <c r="L66" i="3"/>
  <c r="S66" i="3"/>
  <c r="L73" i="3"/>
  <c r="S73" i="3"/>
  <c r="L80" i="3"/>
  <c r="S80" i="3"/>
  <c r="L89" i="3"/>
  <c r="S89" i="3"/>
  <c r="L96" i="3"/>
  <c r="S96" i="3"/>
  <c r="L105" i="3"/>
  <c r="S105" i="3"/>
  <c r="L112" i="3"/>
  <c r="S112" i="3"/>
  <c r="G119" i="3"/>
  <c r="T119" i="3"/>
  <c r="G126" i="3"/>
  <c r="T126" i="3"/>
  <c r="G142" i="3"/>
  <c r="T142" i="3"/>
  <c r="G151" i="3"/>
  <c r="T151" i="3"/>
  <c r="G165" i="3"/>
  <c r="T165" i="3"/>
  <c r="G172" i="3"/>
  <c r="T172" i="3"/>
  <c r="G181" i="3"/>
  <c r="T181" i="3"/>
  <c r="G188" i="3"/>
  <c r="T188" i="3"/>
  <c r="G195" i="3"/>
  <c r="G70" i="3"/>
  <c r="T70" i="3"/>
  <c r="G102" i="3"/>
  <c r="T102" i="3"/>
  <c r="G134" i="3"/>
  <c r="T134" i="3"/>
  <c r="L21" i="3"/>
  <c r="S21" i="3"/>
  <c r="L103" i="3"/>
  <c r="S103" i="3"/>
  <c r="L167" i="3"/>
  <c r="S167" i="3"/>
  <c r="G49" i="3"/>
  <c r="T49" i="3"/>
  <c r="G65" i="3"/>
  <c r="T65" i="3"/>
  <c r="G88" i="3"/>
  <c r="T88" i="3"/>
  <c r="G129" i="3"/>
  <c r="T129" i="3"/>
  <c r="G152" i="3"/>
  <c r="T152" i="3"/>
  <c r="L117" i="3"/>
  <c r="S117" i="3"/>
  <c r="G33" i="3"/>
  <c r="T33" i="3"/>
  <c r="G136" i="3"/>
  <c r="T136" i="3"/>
  <c r="L183" i="3"/>
  <c r="S183" i="3"/>
  <c r="L87" i="3"/>
  <c r="S87" i="3"/>
  <c r="G168" i="3"/>
  <c r="T168" i="3"/>
  <c r="L197" i="3"/>
  <c r="S197" i="3"/>
  <c r="L76" i="3"/>
  <c r="L29" i="3"/>
  <c r="S29" i="3"/>
  <c r="L52" i="3"/>
  <c r="S52" i="3"/>
  <c r="G130" i="3"/>
  <c r="T130" i="3"/>
  <c r="G194" i="3"/>
  <c r="T194" i="3"/>
  <c r="L48" i="3"/>
  <c r="S48" i="3"/>
  <c r="G149" i="3"/>
  <c r="T149" i="3"/>
  <c r="L187" i="3"/>
  <c r="S187" i="3"/>
  <c r="L78" i="3"/>
  <c r="S78" i="3"/>
  <c r="L124" i="3"/>
  <c r="S124" i="3"/>
  <c r="L94" i="3"/>
  <c r="S94" i="3"/>
  <c r="L181" i="3"/>
  <c r="S181" i="3"/>
  <c r="L140" i="3"/>
  <c r="S140" i="3"/>
  <c r="G40" i="3"/>
  <c r="G85" i="3"/>
  <c r="L25" i="3"/>
  <c r="S25" i="3"/>
  <c r="G41" i="3"/>
  <c r="T41" i="3"/>
  <c r="G57" i="3"/>
  <c r="T57" i="3"/>
  <c r="G71" i="3"/>
  <c r="L86" i="3"/>
  <c r="S86" i="3"/>
  <c r="L95" i="3"/>
  <c r="S95" i="3"/>
  <c r="L102" i="3"/>
  <c r="S102" i="3"/>
  <c r="L111" i="3"/>
  <c r="S111" i="3"/>
  <c r="L118" i="3"/>
  <c r="S118" i="3"/>
  <c r="L127" i="3"/>
  <c r="S127" i="3"/>
  <c r="L134" i="3"/>
  <c r="S134" i="3"/>
  <c r="L143" i="3"/>
  <c r="S143" i="3"/>
  <c r="L150" i="3"/>
  <c r="S150" i="3"/>
  <c r="L159" i="3"/>
  <c r="S159" i="3"/>
  <c r="L166" i="3"/>
  <c r="S166" i="3"/>
  <c r="L175" i="3"/>
  <c r="S175" i="3"/>
  <c r="L182" i="3"/>
  <c r="S182" i="3"/>
  <c r="L191" i="3"/>
  <c r="S191" i="3"/>
  <c r="G28" i="3"/>
  <c r="T28" i="3"/>
  <c r="G60" i="3"/>
  <c r="T60" i="3"/>
  <c r="L75" i="3"/>
  <c r="S75" i="3"/>
  <c r="L82" i="3"/>
  <c r="S82" i="3"/>
  <c r="L91" i="3"/>
  <c r="S91" i="3"/>
  <c r="L98" i="3"/>
  <c r="S98" i="3"/>
  <c r="L107" i="3"/>
  <c r="S107" i="3"/>
  <c r="L114" i="3"/>
  <c r="S114" i="3"/>
  <c r="L121" i="3"/>
  <c r="S121" i="3"/>
  <c r="L128" i="3"/>
  <c r="S128" i="3"/>
  <c r="L137" i="3"/>
  <c r="S137" i="3"/>
  <c r="L144" i="3"/>
  <c r="S144" i="3"/>
  <c r="L153" i="3"/>
  <c r="S153" i="3"/>
  <c r="L160" i="3"/>
  <c r="S160" i="3"/>
  <c r="G174" i="3"/>
  <c r="T174" i="3"/>
  <c r="L33" i="3"/>
  <c r="S33" i="3"/>
  <c r="L40" i="3"/>
  <c r="S40" i="3"/>
  <c r="L49" i="3"/>
  <c r="S49" i="3"/>
  <c r="L56" i="3"/>
  <c r="S56" i="3"/>
  <c r="L65" i="3"/>
  <c r="S65" i="3"/>
  <c r="L72" i="3"/>
  <c r="S72" i="3"/>
  <c r="L81" i="3"/>
  <c r="S81" i="3"/>
  <c r="L88" i="3"/>
  <c r="S88" i="3"/>
  <c r="L97" i="3"/>
  <c r="S97" i="3"/>
  <c r="L104" i="3"/>
  <c r="S104" i="3"/>
  <c r="L113" i="3"/>
  <c r="S113" i="3"/>
  <c r="L120" i="3"/>
  <c r="S120" i="3"/>
  <c r="L129" i="3"/>
  <c r="S129" i="3"/>
  <c r="L136" i="3"/>
  <c r="S136" i="3"/>
  <c r="L145" i="3"/>
  <c r="S145" i="3"/>
  <c r="L152" i="3"/>
  <c r="S152" i="3"/>
  <c r="L161" i="3"/>
  <c r="S161" i="3"/>
  <c r="L168" i="3"/>
  <c r="S168" i="3"/>
  <c r="L177" i="3"/>
  <c r="S177" i="3"/>
  <c r="L184" i="3"/>
  <c r="S184" i="3"/>
  <c r="L193" i="3"/>
  <c r="S193" i="3"/>
  <c r="L28" i="3"/>
  <c r="S28" i="3"/>
  <c r="L46" i="3"/>
  <c r="S46" i="3"/>
  <c r="L92" i="3"/>
  <c r="S92" i="3"/>
  <c r="L156" i="3"/>
  <c r="S156" i="3"/>
  <c r="L53" i="3"/>
  <c r="S53" i="3"/>
  <c r="L69" i="3"/>
  <c r="S69" i="3"/>
  <c r="L110" i="3"/>
  <c r="S110" i="3"/>
  <c r="L133" i="3"/>
  <c r="S133" i="3"/>
  <c r="L174" i="3"/>
  <c r="S174" i="3"/>
  <c r="L119" i="3"/>
  <c r="S119" i="3"/>
  <c r="L172" i="3"/>
  <c r="S172" i="3"/>
  <c r="L126" i="3"/>
  <c r="G118" i="3"/>
  <c r="G157" i="3"/>
  <c r="G164" i="3"/>
  <c r="G34" i="3"/>
  <c r="G50" i="3"/>
  <c r="G66" i="3"/>
  <c r="G73" i="3"/>
  <c r="G80" i="3"/>
  <c r="G105" i="3"/>
  <c r="G112" i="3"/>
  <c r="G148" i="3"/>
  <c r="G97" i="3"/>
  <c r="G120" i="3"/>
  <c r="G161" i="3"/>
  <c r="G150" i="3"/>
  <c r="G167" i="3"/>
  <c r="G179" i="3"/>
  <c r="G99" i="3"/>
  <c r="G87" i="3"/>
  <c r="G86" i="3"/>
  <c r="G166" i="3"/>
  <c r="G35" i="3"/>
  <c r="G38" i="3"/>
  <c r="G54" i="3"/>
  <c r="G182" i="3"/>
  <c r="G83" i="3"/>
  <c r="G147" i="3"/>
  <c r="G51" i="3"/>
  <c r="G26" i="3"/>
  <c r="G106" i="3"/>
  <c r="G154" i="3"/>
  <c r="G48" i="3"/>
  <c r="G100" i="3"/>
  <c r="G141" i="3"/>
  <c r="G185" i="3"/>
  <c r="G55" i="3"/>
  <c r="G135" i="3"/>
  <c r="G103" i="3"/>
  <c r="G117" i="3"/>
  <c r="G131" i="3"/>
  <c r="G62" i="3"/>
  <c r="G138" i="3"/>
  <c r="G190" i="3"/>
  <c r="G192" i="3"/>
  <c r="G77" i="3"/>
  <c r="G75" i="3"/>
  <c r="G82" i="3"/>
  <c r="G89" i="3"/>
  <c r="G96" i="3"/>
  <c r="G139" i="3"/>
  <c r="G146" i="3"/>
  <c r="G153" i="3"/>
  <c r="G160" i="3"/>
  <c r="G32" i="3"/>
  <c r="G116" i="3"/>
  <c r="G21" i="3"/>
  <c r="G197" i="3"/>
  <c r="G183" i="3"/>
  <c r="G52" i="3"/>
  <c r="G173" i="3"/>
  <c r="G180" i="3"/>
  <c r="G109" i="3"/>
  <c r="G68" i="3"/>
  <c r="G132" i="3"/>
  <c r="G196" i="3"/>
  <c r="G25" i="3"/>
  <c r="G45" i="3"/>
  <c r="G61" i="3"/>
  <c r="G125" i="3"/>
  <c r="G189" i="3"/>
  <c r="G47" i="3"/>
  <c r="G111" i="3"/>
  <c r="G175" i="3"/>
  <c r="D13" i="3"/>
  <c r="D14" i="3" s="1"/>
  <c r="D15" i="3"/>
  <c r="B14" i="3"/>
  <c r="G31" i="3"/>
  <c r="G95" i="3"/>
  <c r="G159" i="3"/>
  <c r="G22" i="3"/>
  <c r="G59" i="3"/>
  <c r="G123" i="3"/>
  <c r="G187" i="3"/>
  <c r="G79" i="3"/>
  <c r="G143" i="3"/>
  <c r="G43" i="3"/>
  <c r="G107" i="3"/>
  <c r="G171" i="3"/>
  <c r="G6" i="3"/>
  <c r="G63" i="3"/>
  <c r="G127" i="3"/>
  <c r="G191" i="3"/>
  <c r="G27" i="3"/>
  <c r="G91" i="3"/>
  <c r="G155" i="3"/>
  <c r="G23" i="3"/>
  <c r="G9" i="3" l="1"/>
  <c r="F5" i="1"/>
  <c r="F5" i="5" s="1"/>
  <c r="F6" i="1"/>
  <c r="F6" i="5" s="1"/>
  <c r="K47" i="3"/>
  <c r="G3" i="3"/>
  <c r="J197" i="3" s="1"/>
  <c r="K84" i="3"/>
  <c r="K60" i="3"/>
  <c r="K148" i="3"/>
  <c r="K188" i="3"/>
  <c r="K96" i="3"/>
  <c r="K127" i="3"/>
  <c r="K124" i="3"/>
  <c r="K160" i="3"/>
  <c r="K32" i="3"/>
  <c r="K141" i="3"/>
  <c r="K77" i="3"/>
  <c r="K181" i="3"/>
  <c r="K117" i="3"/>
  <c r="K53" i="3"/>
  <c r="K153" i="3"/>
  <c r="K89" i="3"/>
  <c r="K197" i="3"/>
  <c r="K133" i="3"/>
  <c r="K69" i="3"/>
  <c r="K169" i="3"/>
  <c r="K105" i="3"/>
  <c r="K41" i="3"/>
  <c r="K143" i="3"/>
  <c r="K180" i="3"/>
  <c r="K116" i="3"/>
  <c r="K52" i="3"/>
  <c r="K135" i="3"/>
  <c r="K71" i="3"/>
  <c r="K178" i="3"/>
  <c r="K114" i="3"/>
  <c r="K50" i="3"/>
  <c r="K95" i="3"/>
  <c r="K189" i="3"/>
  <c r="K118" i="3"/>
  <c r="K172" i="3"/>
  <c r="K108" i="3"/>
  <c r="K44" i="3"/>
  <c r="K194" i="3"/>
  <c r="K130" i="3"/>
  <c r="K66" i="3"/>
  <c r="K175" i="3"/>
  <c r="B10" i="3"/>
  <c r="B11" i="3"/>
  <c r="K161" i="3"/>
  <c r="K97" i="3"/>
  <c r="K33" i="3"/>
  <c r="K131" i="3"/>
  <c r="K67" i="3"/>
  <c r="K72" i="3"/>
  <c r="K168" i="3"/>
  <c r="K104" i="3"/>
  <c r="K138" i="3"/>
  <c r="K74" i="3"/>
  <c r="K177" i="3"/>
  <c r="K113" i="3"/>
  <c r="K49" i="3"/>
  <c r="K147" i="3"/>
  <c r="K83" i="3"/>
  <c r="K88" i="3"/>
  <c r="K184" i="3"/>
  <c r="K120" i="3"/>
  <c r="K154" i="3"/>
  <c r="K90" i="3"/>
  <c r="K26" i="3"/>
  <c r="K193" i="3"/>
  <c r="K129" i="3"/>
  <c r="K65" i="3"/>
  <c r="K179" i="3"/>
  <c r="K99" i="3"/>
  <c r="K35" i="3"/>
  <c r="K40" i="3"/>
  <c r="K136" i="3"/>
  <c r="K170" i="3"/>
  <c r="K106" i="3"/>
  <c r="K42" i="3"/>
  <c r="K163" i="3"/>
  <c r="K145" i="3"/>
  <c r="K81" i="3"/>
  <c r="K195" i="3"/>
  <c r="K115" i="3"/>
  <c r="K51" i="3"/>
  <c r="K56" i="3"/>
  <c r="K152" i="3"/>
  <c r="K186" i="3"/>
  <c r="K122" i="3"/>
  <c r="K58" i="3"/>
  <c r="K150" i="3"/>
  <c r="K86" i="3"/>
  <c r="K23" i="3"/>
  <c r="K140" i="3"/>
  <c r="K76" i="3"/>
  <c r="K176" i="3"/>
  <c r="K112" i="3"/>
  <c r="K48" i="3"/>
  <c r="K25" i="3"/>
  <c r="K142" i="3"/>
  <c r="K78" i="3"/>
  <c r="K185" i="3"/>
  <c r="K121" i="3"/>
  <c r="K57" i="3"/>
  <c r="K159" i="3"/>
  <c r="K196" i="3"/>
  <c r="K125" i="3"/>
  <c r="K54" i="3"/>
  <c r="K151" i="3"/>
  <c r="K87" i="3"/>
  <c r="K22" i="3"/>
  <c r="K137" i="3"/>
  <c r="K73" i="3"/>
  <c r="K167" i="3"/>
  <c r="K103" i="3"/>
  <c r="K39" i="3"/>
  <c r="K139" i="3"/>
  <c r="K75" i="3"/>
  <c r="K21" i="3"/>
  <c r="K157" i="3"/>
  <c r="K93" i="3"/>
  <c r="K29" i="3"/>
  <c r="K183" i="3"/>
  <c r="K119" i="3"/>
  <c r="K55" i="3"/>
  <c r="K155" i="3"/>
  <c r="K91" i="3"/>
  <c r="K27" i="3"/>
  <c r="K79" i="3"/>
  <c r="K166" i="3"/>
  <c r="K102" i="3"/>
  <c r="K38" i="3"/>
  <c r="K149" i="3"/>
  <c r="K85" i="3"/>
  <c r="K192" i="3"/>
  <c r="K128" i="3"/>
  <c r="K64" i="3"/>
  <c r="K31" i="3"/>
  <c r="K132" i="3"/>
  <c r="K61" i="3"/>
  <c r="K158" i="3"/>
  <c r="K94" i="3"/>
  <c r="K30" i="3"/>
  <c r="K144" i="3"/>
  <c r="K80" i="3"/>
  <c r="K24" i="3"/>
  <c r="K111" i="3"/>
  <c r="K134" i="3"/>
  <c r="K70" i="3"/>
  <c r="K174" i="3"/>
  <c r="K110" i="3"/>
  <c r="K46" i="3"/>
  <c r="K146" i="3"/>
  <c r="K82" i="3"/>
  <c r="K191" i="3"/>
  <c r="K63" i="3"/>
  <c r="K164" i="3"/>
  <c r="K100" i="3"/>
  <c r="K36" i="3"/>
  <c r="K190" i="3"/>
  <c r="K126" i="3"/>
  <c r="K62" i="3"/>
  <c r="K162" i="3"/>
  <c r="K98" i="3"/>
  <c r="K34" i="3"/>
  <c r="K173" i="3"/>
  <c r="K109" i="3"/>
  <c r="K45" i="3"/>
  <c r="K156" i="3"/>
  <c r="K92" i="3"/>
  <c r="K28" i="3"/>
  <c r="K171" i="3"/>
  <c r="K107" i="3"/>
  <c r="K43" i="3"/>
  <c r="K182" i="3"/>
  <c r="K68" i="3"/>
  <c r="K165" i="3"/>
  <c r="K101" i="3"/>
  <c r="K37" i="3"/>
  <c r="K187" i="3"/>
  <c r="K123" i="3"/>
  <c r="K59" i="3"/>
  <c r="M22" i="3"/>
  <c r="M28" i="3"/>
  <c r="M33" i="3"/>
  <c r="M38" i="3"/>
  <c r="M44" i="3"/>
  <c r="M49" i="3"/>
  <c r="M54" i="3"/>
  <c r="M55" i="3"/>
  <c r="M60" i="3"/>
  <c r="M76" i="3"/>
  <c r="M124" i="3"/>
  <c r="M129" i="3"/>
  <c r="M134" i="3"/>
  <c r="M29" i="3"/>
  <c r="M34" i="3"/>
  <c r="M35" i="3"/>
  <c r="M40" i="3"/>
  <c r="M45" i="3"/>
  <c r="M50" i="3"/>
  <c r="M51" i="3"/>
  <c r="M56" i="3"/>
  <c r="M61" i="3"/>
  <c r="M66" i="3"/>
  <c r="M77" i="3"/>
  <c r="M82" i="3"/>
  <c r="M98" i="3"/>
  <c r="M109" i="3"/>
  <c r="M130" i="3"/>
  <c r="M136" i="3"/>
  <c r="M152" i="3"/>
  <c r="M157" i="3"/>
  <c r="M166" i="3"/>
  <c r="M172" i="3"/>
  <c r="M177" i="3"/>
  <c r="M182" i="3"/>
  <c r="M188" i="3"/>
  <c r="M193" i="3"/>
  <c r="M30" i="3"/>
  <c r="M31" i="3"/>
  <c r="M36" i="3"/>
  <c r="M41" i="3"/>
  <c r="M68" i="3"/>
  <c r="M84" i="3"/>
  <c r="M89" i="3"/>
  <c r="M100" i="3"/>
  <c r="M105" i="3"/>
  <c r="M137" i="3"/>
  <c r="M142" i="3"/>
  <c r="M143" i="3"/>
  <c r="M148" i="3"/>
  <c r="M153" i="3"/>
  <c r="M162" i="3"/>
  <c r="M168" i="3"/>
  <c r="M173" i="3"/>
  <c r="M184" i="3"/>
  <c r="M189" i="3"/>
  <c r="M194" i="3"/>
  <c r="M195" i="3"/>
  <c r="M85" i="3"/>
  <c r="M96" i="3"/>
  <c r="M101" i="3"/>
  <c r="M106" i="3"/>
  <c r="M107" i="3"/>
  <c r="M112" i="3"/>
  <c r="M122" i="3"/>
  <c r="M128" i="3"/>
  <c r="M133" i="3"/>
  <c r="M138" i="3"/>
  <c r="M149" i="3"/>
  <c r="M154" i="3"/>
  <c r="M155" i="3"/>
  <c r="M159" i="3"/>
  <c r="M164" i="3"/>
  <c r="M169" i="3"/>
  <c r="M174" i="3"/>
  <c r="M175" i="3"/>
  <c r="M180" i="3"/>
  <c r="M185" i="3"/>
  <c r="M190" i="3"/>
  <c r="M191" i="3"/>
  <c r="M196" i="3"/>
  <c r="M165" i="3"/>
  <c r="M140" i="3"/>
  <c r="M115" i="3"/>
  <c r="M94" i="3"/>
  <c r="M69" i="3"/>
  <c r="M46" i="3"/>
  <c r="M176" i="3"/>
  <c r="M146" i="3"/>
  <c r="M119" i="3"/>
  <c r="M80" i="3"/>
  <c r="M57" i="3"/>
  <c r="M150" i="3"/>
  <c r="M125" i="3"/>
  <c r="M102" i="3"/>
  <c r="M75" i="3"/>
  <c r="M43" i="3"/>
  <c r="M192" i="3"/>
  <c r="M170" i="3"/>
  <c r="M120" i="3"/>
  <c r="M97" i="3"/>
  <c r="M81" i="3"/>
  <c r="M65" i="3"/>
  <c r="M42" i="3"/>
  <c r="M21" i="3"/>
  <c r="M52" i="3"/>
  <c r="M127" i="3"/>
  <c r="M47" i="3"/>
  <c r="M179" i="3"/>
  <c r="M147" i="3"/>
  <c r="M117" i="3"/>
  <c r="M99" i="3"/>
  <c r="M78" i="3"/>
  <c r="M53" i="3"/>
  <c r="M178" i="3"/>
  <c r="M151" i="3"/>
  <c r="M121" i="3"/>
  <c r="M87" i="3"/>
  <c r="M64" i="3"/>
  <c r="M32" i="3"/>
  <c r="M132" i="3"/>
  <c r="M116" i="3"/>
  <c r="M86" i="3"/>
  <c r="M186" i="3"/>
  <c r="M88" i="3"/>
  <c r="M181" i="3"/>
  <c r="M156" i="3"/>
  <c r="M126" i="3"/>
  <c r="M108" i="3"/>
  <c r="M83" i="3"/>
  <c r="M62" i="3"/>
  <c r="M183" i="3"/>
  <c r="M160" i="3"/>
  <c r="M135" i="3"/>
  <c r="M103" i="3"/>
  <c r="M71" i="3"/>
  <c r="M39" i="3"/>
  <c r="M139" i="3"/>
  <c r="M118" i="3"/>
  <c r="M91" i="3"/>
  <c r="M59" i="3"/>
  <c r="M171" i="3"/>
  <c r="M145" i="3"/>
  <c r="M111" i="3"/>
  <c r="M90" i="3"/>
  <c r="M74" i="3"/>
  <c r="M58" i="3"/>
  <c r="M23" i="3"/>
  <c r="M197" i="3"/>
  <c r="M163" i="3"/>
  <c r="M131" i="3"/>
  <c r="M110" i="3"/>
  <c r="M92" i="3"/>
  <c r="M67" i="3"/>
  <c r="M37" i="3"/>
  <c r="M167" i="3"/>
  <c r="M144" i="3"/>
  <c r="M114" i="3"/>
  <c r="M73" i="3"/>
  <c r="M48" i="3"/>
  <c r="M141" i="3"/>
  <c r="M123" i="3"/>
  <c r="M93" i="3"/>
  <c r="M70" i="3"/>
  <c r="M27" i="3"/>
  <c r="M187" i="3"/>
  <c r="M161" i="3"/>
  <c r="M113" i="3"/>
  <c r="M95" i="3"/>
  <c r="M79" i="3"/>
  <c r="M63" i="3"/>
  <c r="M26" i="3"/>
  <c r="M24" i="3"/>
  <c r="M104" i="3"/>
  <c r="M72" i="3"/>
  <c r="M25" i="3"/>
  <c r="M158" i="3"/>
  <c r="I132" i="3"/>
  <c r="I165" i="3"/>
  <c r="I160" i="3"/>
  <c r="I102" i="3"/>
  <c r="H61" i="3"/>
  <c r="J168" i="3"/>
  <c r="I62" i="3"/>
  <c r="H68" i="3"/>
  <c r="H21" i="3"/>
  <c r="H128" i="3"/>
  <c r="H89" i="3"/>
  <c r="H111" i="3"/>
  <c r="H91" i="3"/>
  <c r="I99" i="3"/>
  <c r="H23" i="3"/>
  <c r="J111" i="3"/>
  <c r="J35" i="3"/>
  <c r="I175" i="3"/>
  <c r="I47" i="3"/>
  <c r="H122" i="3"/>
  <c r="H144" i="3"/>
  <c r="H48" i="3"/>
  <c r="J94" i="3"/>
  <c r="I57" i="3"/>
  <c r="I137" i="3" l="1"/>
  <c r="J88" i="3"/>
  <c r="J115" i="3"/>
  <c r="H175" i="3"/>
  <c r="J175" i="3"/>
  <c r="I163" i="3"/>
  <c r="H179" i="3"/>
  <c r="I98" i="3"/>
  <c r="I34" i="3"/>
  <c r="J74" i="3"/>
  <c r="H110" i="3"/>
  <c r="J116" i="3"/>
  <c r="J82" i="3"/>
  <c r="I174" i="3"/>
  <c r="I66" i="3"/>
  <c r="I111" i="3"/>
  <c r="J47" i="3"/>
  <c r="I35" i="3"/>
  <c r="J75" i="3"/>
  <c r="I190" i="3"/>
  <c r="J141" i="3"/>
  <c r="I56" i="3"/>
  <c r="J181" i="3"/>
  <c r="I154" i="3"/>
  <c r="I104" i="3"/>
  <c r="J46" i="3"/>
  <c r="H149" i="3"/>
  <c r="H54" i="3"/>
  <c r="J180" i="3"/>
  <c r="H145" i="3"/>
  <c r="I49" i="3"/>
  <c r="J145" i="3"/>
  <c r="I33" i="3"/>
  <c r="J172" i="3"/>
  <c r="I81" i="3"/>
  <c r="J161" i="3"/>
  <c r="H65" i="3"/>
  <c r="I50" i="3"/>
  <c r="H140" i="3"/>
  <c r="J69" i="3"/>
  <c r="J129" i="3"/>
  <c r="I185" i="3"/>
  <c r="I65" i="3"/>
  <c r="I196" i="3"/>
  <c r="H84" i="3"/>
  <c r="J196" i="3"/>
  <c r="J156" i="3"/>
  <c r="J92" i="3"/>
  <c r="H117" i="3"/>
  <c r="H188" i="3"/>
  <c r="H148" i="3"/>
  <c r="I84" i="3"/>
  <c r="H85" i="3"/>
  <c r="H52" i="3"/>
  <c r="J189" i="3"/>
  <c r="I141" i="3"/>
  <c r="I101" i="3"/>
  <c r="J61" i="3"/>
  <c r="J21" i="3"/>
  <c r="J106" i="3"/>
  <c r="I26" i="3"/>
  <c r="I182" i="3"/>
  <c r="H176" i="3"/>
  <c r="H136" i="3"/>
  <c r="I96" i="3"/>
  <c r="J48" i="3"/>
  <c r="J174" i="3"/>
  <c r="J78" i="3"/>
  <c r="H121" i="3"/>
  <c r="I41" i="3"/>
  <c r="J34" i="3"/>
  <c r="J108" i="3"/>
  <c r="I68" i="3"/>
  <c r="I197" i="3"/>
  <c r="I157" i="3"/>
  <c r="J117" i="3"/>
  <c r="I69" i="3"/>
  <c r="I29" i="3"/>
  <c r="I138" i="3"/>
  <c r="I58" i="3"/>
  <c r="H66" i="3"/>
  <c r="H192" i="3"/>
  <c r="I152" i="3"/>
  <c r="J104" i="3"/>
  <c r="J64" i="3"/>
  <c r="I24" i="3"/>
  <c r="I126" i="3"/>
  <c r="H30" i="3"/>
  <c r="I89" i="3"/>
  <c r="J162" i="3"/>
  <c r="H102" i="3"/>
  <c r="I124" i="3"/>
  <c r="J76" i="3"/>
  <c r="H36" i="3"/>
  <c r="J173" i="3"/>
  <c r="H125" i="3"/>
  <c r="I85" i="3"/>
  <c r="J45" i="3"/>
  <c r="J170" i="3"/>
  <c r="H74" i="3"/>
  <c r="J146" i="3"/>
  <c r="J86" i="3"/>
  <c r="J160" i="3"/>
  <c r="H120" i="3"/>
  <c r="I80" i="3"/>
  <c r="J32" i="3"/>
  <c r="J142" i="3"/>
  <c r="H62" i="3"/>
  <c r="J121" i="3"/>
  <c r="H25" i="3"/>
  <c r="I166" i="3"/>
  <c r="H131" i="3"/>
  <c r="H55" i="3"/>
  <c r="I153" i="3"/>
  <c r="I108" i="3"/>
  <c r="H169" i="3"/>
  <c r="H193" i="3"/>
  <c r="H113" i="3"/>
  <c r="J194" i="3"/>
  <c r="J124" i="3"/>
  <c r="I194" i="3"/>
  <c r="H129" i="3"/>
  <c r="J49" i="3"/>
  <c r="H70" i="3"/>
  <c r="I116" i="3"/>
  <c r="J65" i="3"/>
  <c r="J193" i="3"/>
  <c r="J33" i="3"/>
  <c r="H172" i="3"/>
  <c r="I181" i="3"/>
  <c r="J188" i="3"/>
  <c r="I148" i="3"/>
  <c r="J68" i="3"/>
  <c r="H77" i="3"/>
  <c r="H180" i="3"/>
  <c r="H132" i="3"/>
  <c r="J36" i="3"/>
  <c r="I45" i="3"/>
  <c r="I44" i="3"/>
  <c r="I173" i="3"/>
  <c r="H133" i="3"/>
  <c r="J93" i="3"/>
  <c r="H45" i="3"/>
  <c r="H170" i="3"/>
  <c r="H90" i="3"/>
  <c r="J178" i="3"/>
  <c r="H86" i="3"/>
  <c r="H168" i="3"/>
  <c r="I128" i="3"/>
  <c r="J80" i="3"/>
  <c r="H40" i="3"/>
  <c r="I142" i="3"/>
  <c r="H46" i="3"/>
  <c r="I105" i="3"/>
  <c r="J25" i="3"/>
  <c r="H150" i="3"/>
  <c r="I100" i="3"/>
  <c r="I97" i="3"/>
  <c r="I52" i="3"/>
  <c r="I129" i="3"/>
  <c r="J185" i="3"/>
  <c r="H97" i="3"/>
  <c r="J134" i="3"/>
  <c r="H92" i="3"/>
  <c r="J169" i="3"/>
  <c r="I70" i="3"/>
  <c r="J113" i="3"/>
  <c r="H194" i="3"/>
  <c r="I188" i="3"/>
  <c r="J60" i="3"/>
  <c r="I130" i="3"/>
  <c r="H161" i="3"/>
  <c r="J50" i="3"/>
  <c r="J148" i="3"/>
  <c r="J101" i="3"/>
  <c r="I161" i="3"/>
  <c r="H81" i="3"/>
  <c r="I113" i="3"/>
  <c r="I180" i="3"/>
  <c r="H28" i="3"/>
  <c r="I172" i="3"/>
  <c r="H173" i="3"/>
  <c r="J28" i="3"/>
  <c r="J125" i="3"/>
  <c r="I37" i="3"/>
  <c r="I74" i="3"/>
  <c r="I38" i="3"/>
  <c r="J112" i="3"/>
  <c r="I32" i="3"/>
  <c r="I30" i="3"/>
  <c r="H114" i="3"/>
  <c r="J84" i="3"/>
  <c r="I36" i="3"/>
  <c r="J149" i="3"/>
  <c r="I93" i="3"/>
  <c r="H37" i="3"/>
  <c r="J122" i="3"/>
  <c r="I178" i="3"/>
  <c r="H38" i="3"/>
  <c r="J136" i="3"/>
  <c r="I88" i="3"/>
  <c r="H32" i="3"/>
  <c r="H94" i="3"/>
  <c r="J137" i="3"/>
  <c r="I25" i="3"/>
  <c r="I54" i="3"/>
  <c r="H100" i="3"/>
  <c r="J44" i="3"/>
  <c r="H157" i="3"/>
  <c r="J109" i="3"/>
  <c r="I53" i="3"/>
  <c r="H138" i="3"/>
  <c r="J42" i="3"/>
  <c r="H118" i="3"/>
  <c r="J152" i="3"/>
  <c r="J96" i="3"/>
  <c r="I48" i="3"/>
  <c r="J126" i="3"/>
  <c r="I177" i="3"/>
  <c r="J57" i="3"/>
  <c r="J150" i="3"/>
  <c r="H187" i="3"/>
  <c r="H75" i="3"/>
  <c r="J195" i="3"/>
  <c r="J123" i="3"/>
  <c r="H22" i="3"/>
  <c r="H71" i="3"/>
  <c r="H127" i="3"/>
  <c r="I179" i="3"/>
  <c r="I147" i="3"/>
  <c r="I115" i="3"/>
  <c r="I83" i="3"/>
  <c r="I51" i="3"/>
  <c r="I22" i="3"/>
  <c r="H151" i="3"/>
  <c r="H107" i="3"/>
  <c r="J191" i="3"/>
  <c r="J159" i="3"/>
  <c r="J127" i="3"/>
  <c r="J95" i="3"/>
  <c r="J63" i="3"/>
  <c r="J31" i="3"/>
  <c r="J83" i="3"/>
  <c r="H183" i="3"/>
  <c r="H103" i="3"/>
  <c r="H59" i="3"/>
  <c r="I191" i="3"/>
  <c r="I159" i="3"/>
  <c r="I127" i="3"/>
  <c r="I95" i="3"/>
  <c r="I63" i="3"/>
  <c r="I31" i="3"/>
  <c r="J147" i="3"/>
  <c r="J67" i="3"/>
  <c r="I170" i="3"/>
  <c r="I90" i="3"/>
  <c r="H146" i="3"/>
  <c r="I86" i="3"/>
  <c r="I168" i="3"/>
  <c r="J120" i="3"/>
  <c r="H33" i="3"/>
  <c r="H49" i="3"/>
  <c r="H130" i="3"/>
  <c r="I134" i="3"/>
  <c r="J164" i="3"/>
  <c r="J165" i="3"/>
  <c r="H156" i="3"/>
  <c r="J133" i="3"/>
  <c r="H197" i="3"/>
  <c r="I109" i="3"/>
  <c r="J29" i="3"/>
  <c r="H42" i="3"/>
  <c r="I192" i="3"/>
  <c r="H104" i="3"/>
  <c r="H190" i="3"/>
  <c r="J177" i="3"/>
  <c r="I82" i="3"/>
  <c r="H76" i="3"/>
  <c r="H189" i="3"/>
  <c r="I133" i="3"/>
  <c r="J85" i="3"/>
  <c r="I21" i="3"/>
  <c r="J90" i="3"/>
  <c r="I146" i="3"/>
  <c r="I184" i="3"/>
  <c r="J128" i="3"/>
  <c r="J72" i="3"/>
  <c r="H174" i="3"/>
  <c r="I78" i="3"/>
  <c r="H105" i="3"/>
  <c r="H82" i="3"/>
  <c r="J140" i="3"/>
  <c r="I92" i="3"/>
  <c r="I28" i="3"/>
  <c r="I149" i="3"/>
  <c r="H93" i="3"/>
  <c r="H29" i="3"/>
  <c r="I122" i="3"/>
  <c r="H178" i="3"/>
  <c r="J192" i="3"/>
  <c r="I144" i="3"/>
  <c r="H88" i="3"/>
  <c r="H24" i="3"/>
  <c r="I110" i="3"/>
  <c r="H137" i="3"/>
  <c r="I162" i="3"/>
  <c r="N20" i="3"/>
  <c r="W20" i="3" s="1"/>
  <c r="H119" i="3"/>
  <c r="H195" i="3"/>
  <c r="J179" i="3"/>
  <c r="J99" i="3"/>
  <c r="H147" i="3"/>
  <c r="H155" i="3"/>
  <c r="H63" i="3"/>
  <c r="I171" i="3"/>
  <c r="I139" i="3"/>
  <c r="I107" i="3"/>
  <c r="I75" i="3"/>
  <c r="I43" i="3"/>
  <c r="H167" i="3"/>
  <c r="H87" i="3"/>
  <c r="H43" i="3"/>
  <c r="J183" i="3"/>
  <c r="J151" i="3"/>
  <c r="J119" i="3"/>
  <c r="J87" i="3"/>
  <c r="J55" i="3"/>
  <c r="J23" i="3"/>
  <c r="J59" i="3"/>
  <c r="H115" i="3"/>
  <c r="H39" i="3"/>
  <c r="H163" i="3"/>
  <c r="I183" i="3"/>
  <c r="I151" i="3"/>
  <c r="I119" i="3"/>
  <c r="I87" i="3"/>
  <c r="I55" i="3"/>
  <c r="I23" i="3"/>
  <c r="J131" i="3"/>
  <c r="J51" i="3"/>
  <c r="J154" i="3"/>
  <c r="J58" i="3"/>
  <c r="H98" i="3"/>
  <c r="J38" i="3"/>
  <c r="H152" i="3"/>
  <c r="I169" i="3"/>
  <c r="H196" i="3"/>
  <c r="I145" i="3"/>
  <c r="H164" i="3"/>
  <c r="H185" i="3"/>
  <c r="H124" i="3"/>
  <c r="I114" i="3"/>
  <c r="J30" i="3"/>
  <c r="J190" i="3"/>
  <c r="J26" i="3"/>
  <c r="J171" i="3"/>
  <c r="I135" i="3"/>
  <c r="H171" i="3"/>
  <c r="J71" i="3"/>
  <c r="H79" i="3"/>
  <c r="I59" i="3"/>
  <c r="I187" i="3"/>
  <c r="J139" i="3"/>
  <c r="H34" i="3"/>
  <c r="I176" i="3"/>
  <c r="H58" i="3"/>
  <c r="H181" i="3"/>
  <c r="H41" i="3"/>
  <c r="H96" i="3"/>
  <c r="H154" i="3"/>
  <c r="H44" i="3"/>
  <c r="I64" i="3"/>
  <c r="H69" i="3"/>
  <c r="H60" i="3"/>
  <c r="J70" i="3"/>
  <c r="H53" i="3"/>
  <c r="I150" i="3"/>
  <c r="J105" i="3"/>
  <c r="H126" i="3"/>
  <c r="I72" i="3"/>
  <c r="I42" i="3"/>
  <c r="J187" i="3"/>
  <c r="I143" i="3"/>
  <c r="H51" i="3"/>
  <c r="J79" i="3"/>
  <c r="H143" i="3"/>
  <c r="I67" i="3"/>
  <c r="I131" i="3"/>
  <c r="H83" i="3"/>
  <c r="H191" i="3"/>
  <c r="H78" i="3"/>
  <c r="H184" i="3"/>
  <c r="I189" i="3"/>
  <c r="J73" i="3"/>
  <c r="H182" i="3"/>
  <c r="J52" i="3"/>
  <c r="I164" i="3"/>
  <c r="I140" i="3"/>
  <c r="J97" i="3"/>
  <c r="J102" i="3"/>
  <c r="I73" i="3"/>
  <c r="J110" i="3"/>
  <c r="J56" i="3"/>
  <c r="J176" i="3"/>
  <c r="H186" i="3"/>
  <c r="I71" i="3"/>
  <c r="H31" i="3"/>
  <c r="J107" i="3"/>
  <c r="J135" i="3"/>
  <c r="H35" i="3"/>
  <c r="I123" i="3"/>
  <c r="H135" i="3"/>
  <c r="H139" i="3"/>
  <c r="H56" i="3"/>
  <c r="I61" i="3"/>
  <c r="H108" i="3"/>
  <c r="H142" i="3"/>
  <c r="I118" i="3"/>
  <c r="H101" i="3"/>
  <c r="H57" i="3"/>
  <c r="J66" i="3"/>
  <c r="H162" i="3"/>
  <c r="I46" i="3"/>
  <c r="J24" i="3"/>
  <c r="H112" i="3"/>
  <c r="J184" i="3"/>
  <c r="J27" i="3"/>
  <c r="I79" i="3"/>
  <c r="H95" i="3"/>
  <c r="J155" i="3"/>
  <c r="J143" i="3"/>
  <c r="H99" i="3"/>
  <c r="I195" i="3"/>
  <c r="J163" i="3"/>
  <c r="J114" i="3"/>
  <c r="H64" i="3"/>
  <c r="I106" i="3"/>
  <c r="J77" i="3"/>
  <c r="J132" i="3"/>
  <c r="H158" i="3"/>
  <c r="I120" i="3"/>
  <c r="I186" i="3"/>
  <c r="I125" i="3"/>
  <c r="J89" i="3"/>
  <c r="H72" i="3"/>
  <c r="J98" i="3"/>
  <c r="I77" i="3"/>
  <c r="I76" i="3"/>
  <c r="J37" i="3"/>
  <c r="H166" i="3"/>
  <c r="J41" i="3"/>
  <c r="I121" i="3"/>
  <c r="J62" i="3"/>
  <c r="I158" i="3"/>
  <c r="I40" i="3"/>
  <c r="H80" i="3"/>
  <c r="I136" i="3"/>
  <c r="J118" i="3"/>
  <c r="H106" i="3"/>
  <c r="J91" i="3"/>
  <c r="I39" i="3"/>
  <c r="I103" i="3"/>
  <c r="I167" i="3"/>
  <c r="H123" i="3"/>
  <c r="J22" i="3"/>
  <c r="J39" i="3"/>
  <c r="J103" i="3"/>
  <c r="J167" i="3"/>
  <c r="H159" i="3"/>
  <c r="I27" i="3"/>
  <c r="I91" i="3"/>
  <c r="I155" i="3"/>
  <c r="H27" i="3"/>
  <c r="J43" i="3"/>
  <c r="H47" i="3"/>
  <c r="H67" i="3"/>
  <c r="H73" i="3"/>
  <c r="J158" i="3"/>
  <c r="I112" i="3"/>
  <c r="J182" i="3"/>
  <c r="J186" i="3"/>
  <c r="I117" i="3"/>
  <c r="I60" i="3"/>
  <c r="J166" i="3"/>
  <c r="H177" i="3"/>
  <c r="J40" i="3"/>
  <c r="H160" i="3"/>
  <c r="H26" i="3"/>
  <c r="J53" i="3"/>
  <c r="H165" i="3"/>
  <c r="J54" i="3"/>
  <c r="I94" i="3"/>
  <c r="J144" i="3"/>
  <c r="J138" i="3"/>
  <c r="J157" i="3"/>
  <c r="J100" i="3"/>
  <c r="H116" i="3"/>
  <c r="H109" i="3"/>
  <c r="I156" i="3"/>
  <c r="H50" i="3"/>
  <c r="J81" i="3"/>
  <c r="H153" i="3"/>
  <c r="J130" i="3"/>
  <c r="J153" i="3"/>
  <c r="H141" i="3"/>
  <c r="H134" i="3"/>
  <c r="I193" i="3"/>
  <c r="G10" i="3"/>
  <c r="B11" i="5" s="1"/>
  <c r="G7" i="3"/>
  <c r="F7" i="1" l="1"/>
  <c r="F7" i="5" s="1"/>
  <c r="G4" i="3"/>
  <c r="F3" i="5" s="1"/>
  <c r="G5" i="3"/>
  <c r="F4" i="1" s="1"/>
  <c r="F4" i="5" s="1"/>
  <c r="O20" i="3"/>
  <c r="X20" i="3" s="1"/>
  <c r="B11" i="1"/>
  <c r="C11" i="1" s="1"/>
  <c r="C11" i="5" s="1"/>
  <c r="B12" i="3"/>
  <c r="F3" i="1" l="1"/>
  <c r="B8" i="3"/>
  <c r="B9" i="3"/>
</calcChain>
</file>

<file path=xl/sharedStrings.xml><?xml version="1.0" encoding="utf-8"?>
<sst xmlns="http://schemas.openxmlformats.org/spreadsheetml/2006/main" count="133" uniqueCount="81">
  <si>
    <t>Title1</t>
  </si>
  <si>
    <t xml:space="preserve">Schleicher ASK-21 </t>
  </si>
  <si>
    <t>Total Weight</t>
  </si>
  <si>
    <t>pounds</t>
  </si>
  <si>
    <t>L/D max</t>
  </si>
  <si>
    <t>AngleOfBank</t>
  </si>
  <si>
    <t>degrees</t>
  </si>
  <si>
    <t>V Best L/D</t>
  </si>
  <si>
    <t>Headwind</t>
  </si>
  <si>
    <t>knots (up to about 25)</t>
  </si>
  <si>
    <t>Vario reads</t>
  </si>
  <si>
    <t>Vsinkair</t>
  </si>
  <si>
    <t>knots (negative for lift)</t>
  </si>
  <si>
    <t>Min Sink</t>
  </si>
  <si>
    <t>VminSink</t>
  </si>
  <si>
    <t>pick a specific</t>
  </si>
  <si>
    <t>sink rate</t>
  </si>
  <si>
    <t>speed (knots)</t>
  </si>
  <si>
    <t>L/D</t>
  </si>
  <si>
    <t>(ft/min)</t>
  </si>
  <si>
    <t>(this is the yellow line on the graph)</t>
  </si>
  <si>
    <t>maxslope</t>
  </si>
  <si>
    <t>ldmax</t>
  </si>
  <si>
    <t>-1/max slope</t>
  </si>
  <si>
    <t>knots</t>
  </si>
  <si>
    <t>vbest</t>
  </si>
  <si>
    <t>(as rising here)</t>
  </si>
  <si>
    <t>min sink</t>
  </si>
  <si>
    <t>Relative Load</t>
  </si>
  <si>
    <t>sqrt(load)</t>
  </si>
  <si>
    <t>Vminsink</t>
  </si>
  <si>
    <t>target speed</t>
  </si>
  <si>
    <t>min from target</t>
  </si>
  <si>
    <t>L/D for target</t>
  </si>
  <si>
    <t>-1/SLOPE at target speed</t>
  </si>
  <si>
    <t>cos AOB</t>
  </si>
  <si>
    <t>1/cos AOB</t>
  </si>
  <si>
    <t>sqrt(cos AOB)</t>
  </si>
  <si>
    <t>1/sqrt(cos AOB)</t>
  </si>
  <si>
    <t>effective load factor, including AOB and load</t>
  </si>
  <si>
    <t>(relative load / cos AOB)</t>
  </si>
  <si>
    <t>datax</t>
  </si>
  <si>
    <t>datay</t>
  </si>
  <si>
    <t>basic polar</t>
  </si>
  <si>
    <t>including bank angle and load</t>
  </si>
  <si>
    <t>target</t>
  </si>
  <si>
    <t>V(km/hr)</t>
  </si>
  <si>
    <t>Vs(m/s)</t>
  </si>
  <si>
    <t>V(knots)</t>
  </si>
  <si>
    <t>Vsink(knots)</t>
  </si>
  <si>
    <t>Slope</t>
  </si>
  <si>
    <t>Vbest</t>
  </si>
  <si>
    <t>Vsinkbest</t>
  </si>
  <si>
    <t>Target Speed diff</t>
  </si>
  <si>
    <t>line</t>
  </si>
  <si>
    <t>label</t>
  </si>
  <si>
    <t>multiplication factors for units</t>
  </si>
  <si>
    <t>from\to</t>
  </si>
  <si>
    <t>lb</t>
  </si>
  <si>
    <t>kg</t>
  </si>
  <si>
    <t>for example, to get lb from kg, multiply by 2.205</t>
  </si>
  <si>
    <t>mph</t>
  </si>
  <si>
    <t>ft/min</t>
  </si>
  <si>
    <t>ft/sec</t>
  </si>
  <si>
    <t>m/sec</t>
  </si>
  <si>
    <t>km/hr</t>
  </si>
  <si>
    <t>for example, to get knots from mph, multiply by 0.869</t>
  </si>
  <si>
    <t>Metric version</t>
  </si>
  <si>
    <t>Kilograms</t>
  </si>
  <si>
    <t>m/s (up to about 12)</t>
  </si>
  <si>
    <t>m/s (negative for lift)</t>
  </si>
  <si>
    <t>speed (km/h)</t>
  </si>
  <si>
    <t>km/h</t>
  </si>
  <si>
    <t>m/s</t>
  </si>
  <si>
    <t>(m/sec)</t>
  </si>
  <si>
    <t>Do not change values here. Cells are filled converting from the "METRIC" tab. Not pretty but effective.</t>
  </si>
  <si>
    <t>E KN TO KM/H</t>
  </si>
  <si>
    <t>F KN TO M/S</t>
  </si>
  <si>
    <t>metric l/d  N</t>
  </si>
  <si>
    <t>metric target line O</t>
  </si>
  <si>
    <t>// a meno di pastrugni fra unità di misura è tutto in knots (fa Knots+…..)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</si>
</sst>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Arial"/>
    </font>
    <font>
      <b/>
      <sz val="18"/>
      <name val="Arial"/>
    </font>
    <font>
      <b/>
      <sz val="12"/>
      <name val="Arial"/>
    </font>
    <font>
      <b/>
      <sz val="12"/>
      <name val="Arial"/>
      <family val="2"/>
    </font>
    <font>
      <sz val="12"/>
      <name val="Arial"/>
    </font>
    <font>
      <sz val="12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theme="0"/>
        <bgColor indexed="8"/>
      </patternFill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4" fillId="0" borderId="0" applyProtection="0"/>
    <xf numFmtId="2" fontId="4" fillId="0" borderId="0" applyProtection="0"/>
    <xf numFmtId="0" fontId="1" fillId="0" borderId="0" applyProtection="0"/>
    <xf numFmtId="0" fontId="2" fillId="0" borderId="0" applyProtection="0"/>
    <xf numFmtId="0" fontId="4" fillId="0" borderId="1" applyProtection="0"/>
  </cellStyleXfs>
  <cellXfs count="7">
    <xf numFmtId="0" fontId="0" fillId="0" borderId="0" xfId="0" applyAlignment="1"/>
    <xf numFmtId="0" fontId="0" fillId="0" borderId="0" xfId="0" quotePrefix="1" applyAlignment="1"/>
    <xf numFmtId="0" fontId="3" fillId="0" borderId="0" xfId="0" applyFont="1" applyAlignment="1"/>
    <xf numFmtId="0" fontId="0" fillId="2" borderId="0" xfId="0" applyFill="1" applyAlignment="1" applyProtection="1">
      <protection locked="0"/>
    </xf>
    <xf numFmtId="0" fontId="6" fillId="0" borderId="0" xfId="0" applyFont="1" applyAlignment="1"/>
    <xf numFmtId="0" fontId="5" fillId="0" borderId="0" xfId="0" applyFont="1" applyAlignment="1"/>
    <xf numFmtId="0" fontId="0" fillId="3" borderId="0" xfId="0" applyFill="1" applyAlignment="1" applyProtection="1">
      <protection locked="0"/>
    </xf>
  </cellXfs>
  <cellStyles count="6">
    <cellStyle name="Date" xfId="1"/>
    <cellStyle name="Fixed" xfId="2"/>
    <cellStyle name="HEADING1" xfId="3"/>
    <cellStyle name="HEADING2" xfId="4"/>
    <cellStyle name="Normale" xfId="0" builtinId="0"/>
    <cellStyle name="Totale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ASK-21 polar</a:t>
            </a:r>
          </a:p>
        </c:rich>
      </c:tx>
      <c:layout>
        <c:manualLayout>
          <c:xMode val="edge"/>
          <c:yMode val="edge"/>
          <c:x val="0.38557307596071394"/>
          <c:y val="2.16050033908522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70124195369435"/>
          <c:y val="0.15991662507542292"/>
          <c:w val="0.64183709438554815"/>
          <c:h val="0.77862137131917497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calculation!$S$19:$S$197</c:f>
              <c:numCache>
                <c:formatCode>General</c:formatCode>
                <c:ptCount val="179"/>
                <c:pt idx="0">
                  <c:v>21.601728000000001</c:v>
                </c:pt>
                <c:pt idx="1">
                  <c:v>185.20000000000002</c:v>
                </c:pt>
                <c:pt idx="2">
                  <c:v>80.921001615884876</c:v>
                </c:pt>
                <c:pt idx="3">
                  <c:v>80.922643522538067</c:v>
                </c:pt>
                <c:pt idx="4">
                  <c:v>80.925099814891269</c:v>
                </c:pt>
                <c:pt idx="5">
                  <c:v>81.150710924294202</c:v>
                </c:pt>
                <c:pt idx="6">
                  <c:v>81.158894187053747</c:v>
                </c:pt>
                <c:pt idx="7">
                  <c:v>81.275797940761606</c:v>
                </c:pt>
                <c:pt idx="8">
                  <c:v>81.282352432121172</c:v>
                </c:pt>
                <c:pt idx="9">
                  <c:v>81.399243050575819</c:v>
                </c:pt>
                <c:pt idx="10">
                  <c:v>81.405797541935399</c:v>
                </c:pt>
                <c:pt idx="11">
                  <c:v>81.523515681343241</c:v>
                </c:pt>
                <c:pt idx="12">
                  <c:v>81.640406299797874</c:v>
                </c:pt>
                <c:pt idx="13">
                  <c:v>81.646146405457444</c:v>
                </c:pt>
                <c:pt idx="14">
                  <c:v>81.989449383761794</c:v>
                </c:pt>
                <c:pt idx="15">
                  <c:v>81.994361968468169</c:v>
                </c:pt>
                <c:pt idx="16">
                  <c:v>82.228156340630662</c:v>
                </c:pt>
                <c:pt idx="17">
                  <c:v>82.232241404383842</c:v>
                </c:pt>
                <c:pt idx="18">
                  <c:v>82.464393869893115</c:v>
                </c:pt>
                <c:pt idx="19">
                  <c:v>82.694891293495985</c:v>
                </c:pt>
                <c:pt idx="20">
                  <c:v>82.700631399155569</c:v>
                </c:pt>
                <c:pt idx="21">
                  <c:v>83.150172305548594</c:v>
                </c:pt>
                <c:pt idx="22">
                  <c:v>83.816287267125318</c:v>
                </c:pt>
                <c:pt idx="23">
                  <c:v>84.481600978255301</c:v>
                </c:pt>
                <c:pt idx="24">
                  <c:v>85.145272782732079</c:v>
                </c:pt>
                <c:pt idx="25">
                  <c:v>85.808117066255633</c:v>
                </c:pt>
                <c:pt idx="26">
                  <c:v>86.801969731064347</c:v>
                </c:pt>
                <c:pt idx="27">
                  <c:v>87.463999628887947</c:v>
                </c:pt>
                <c:pt idx="28">
                  <c:v>88.12602952671152</c:v>
                </c:pt>
                <c:pt idx="29">
                  <c:v>89.117439034420286</c:v>
                </c:pt>
                <c:pt idx="30">
                  <c:v>90.000141186433979</c:v>
                </c:pt>
                <c:pt idx="31">
                  <c:v>90.992378215095968</c:v>
                </c:pt>
                <c:pt idx="32">
                  <c:v>91.764744240014593</c:v>
                </c:pt>
                <c:pt idx="33">
                  <c:v>92.646632006328289</c:v>
                </c:pt>
                <c:pt idx="34">
                  <c:v>93.529347293595208</c:v>
                </c:pt>
                <c:pt idx="35">
                  <c:v>94.080213543370505</c:v>
                </c:pt>
                <c:pt idx="36">
                  <c:v>94.742243441194077</c:v>
                </c:pt>
                <c:pt idx="37">
                  <c:v>95.514609466112717</c:v>
                </c:pt>
                <c:pt idx="38">
                  <c:v>96.285359854884589</c:v>
                </c:pt>
                <c:pt idx="39">
                  <c:v>96.948204138408173</c:v>
                </c:pt>
                <c:pt idx="40">
                  <c:v>97.829277519021858</c:v>
                </c:pt>
                <c:pt idx="41">
                  <c:v>98.269820776955342</c:v>
                </c:pt>
                <c:pt idx="42">
                  <c:v>98.821514547683876</c:v>
                </c:pt>
                <c:pt idx="43">
                  <c:v>99.482730059807437</c:v>
                </c:pt>
                <c:pt idx="44">
                  <c:v>100.25509608472608</c:v>
                </c:pt>
                <c:pt idx="45">
                  <c:v>100.58530321556449</c:v>
                </c:pt>
                <c:pt idx="46">
                  <c:v>101.13698385103977</c:v>
                </c:pt>
                <c:pt idx="47">
                  <c:v>101.90773423981166</c:v>
                </c:pt>
                <c:pt idx="48">
                  <c:v>102.12760524355502</c:v>
                </c:pt>
                <c:pt idx="49">
                  <c:v>102.45862676009342</c:v>
                </c:pt>
                <c:pt idx="50">
                  <c:v>103.00949300986872</c:v>
                </c:pt>
                <c:pt idx="51">
                  <c:v>103.56038553015048</c:v>
                </c:pt>
                <c:pt idx="52">
                  <c:v>104.55260942355923</c:v>
                </c:pt>
                <c:pt idx="53">
                  <c:v>105.21302368523605</c:v>
                </c:pt>
                <c:pt idx="54">
                  <c:v>106.09492458680297</c:v>
                </c:pt>
                <c:pt idx="55">
                  <c:v>106.53465345903648</c:v>
                </c:pt>
                <c:pt idx="56">
                  <c:v>107.19588210641329</c:v>
                </c:pt>
                <c:pt idx="57">
                  <c:v>107.74596024099505</c:v>
                </c:pt>
                <c:pt idx="58">
                  <c:v>108.29683962602357</c:v>
                </c:pt>
                <c:pt idx="59">
                  <c:v>109.06759001479546</c:v>
                </c:pt>
                <c:pt idx="60">
                  <c:v>109.83834040356733</c:v>
                </c:pt>
                <c:pt idx="61">
                  <c:v>110.60991831329243</c:v>
                </c:pt>
                <c:pt idx="62">
                  <c:v>111.37985431636433</c:v>
                </c:pt>
                <c:pt idx="63">
                  <c:v>112.2609539674845</c:v>
                </c:pt>
                <c:pt idx="64">
                  <c:v>113.03170435625637</c:v>
                </c:pt>
                <c:pt idx="65">
                  <c:v>113.69293300363319</c:v>
                </c:pt>
                <c:pt idx="66">
                  <c:v>114.4628821419583</c:v>
                </c:pt>
                <c:pt idx="67">
                  <c:v>115.12329640363514</c:v>
                </c:pt>
                <c:pt idx="68">
                  <c:v>115.89405992766025</c:v>
                </c:pt>
                <c:pt idx="69">
                  <c:v>116.55448732459027</c:v>
                </c:pt>
                <c:pt idx="70">
                  <c:v>116.66400906598535</c:v>
                </c:pt>
                <c:pt idx="71">
                  <c:v>117.6546435937538</c:v>
                </c:pt>
                <c:pt idx="72">
                  <c:v>118.20473486358881</c:v>
                </c:pt>
                <c:pt idx="73">
                  <c:v>118.97468400191394</c:v>
                </c:pt>
                <c:pt idx="74">
                  <c:v>119.96533166493562</c:v>
                </c:pt>
                <c:pt idx="75">
                  <c:v>120.84563006560904</c:v>
                </c:pt>
                <c:pt idx="76">
                  <c:v>121.61639358963414</c:v>
                </c:pt>
                <c:pt idx="77">
                  <c:v>122.38636899846573</c:v>
                </c:pt>
                <c:pt idx="78">
                  <c:v>123.37780477668092</c:v>
                </c:pt>
                <c:pt idx="79">
                  <c:v>124.47718606590416</c:v>
                </c:pt>
                <c:pt idx="80">
                  <c:v>125.46703247847907</c:v>
                </c:pt>
                <c:pt idx="81">
                  <c:v>126.34652962870571</c:v>
                </c:pt>
                <c:pt idx="82">
                  <c:v>127.44672530362894</c:v>
                </c:pt>
                <c:pt idx="83">
                  <c:v>127.99601532301713</c:v>
                </c:pt>
                <c:pt idx="84">
                  <c:v>128.76517634614873</c:v>
                </c:pt>
                <c:pt idx="85">
                  <c:v>129.64469976688187</c:v>
                </c:pt>
                <c:pt idx="86">
                  <c:v>130.74489544180506</c:v>
                </c:pt>
                <c:pt idx="87">
                  <c:v>131.73398000969291</c:v>
                </c:pt>
                <c:pt idx="88">
                  <c:v>132.72306457758074</c:v>
                </c:pt>
                <c:pt idx="89">
                  <c:v>133.38179752684468</c:v>
                </c:pt>
                <c:pt idx="90">
                  <c:v>134.48121822182756</c:v>
                </c:pt>
                <c:pt idx="91">
                  <c:v>135.25041865071881</c:v>
                </c:pt>
                <c:pt idx="92">
                  <c:v>136.01804284922304</c:v>
                </c:pt>
                <c:pt idx="93">
                  <c:v>136.56735913911771</c:v>
                </c:pt>
                <c:pt idx="94">
                  <c:v>137.33813579839605</c:v>
                </c:pt>
                <c:pt idx="95">
                  <c:v>137.99778821538578</c:v>
                </c:pt>
                <c:pt idx="96">
                  <c:v>138.76528106135771</c:v>
                </c:pt>
                <c:pt idx="97">
                  <c:v>139.53448149024896</c:v>
                </c:pt>
                <c:pt idx="98">
                  <c:v>140.30289380394669</c:v>
                </c:pt>
                <c:pt idx="99">
                  <c:v>140.85063386345431</c:v>
                </c:pt>
                <c:pt idx="100">
                  <c:v>141.51028628044403</c:v>
                </c:pt>
                <c:pt idx="101">
                  <c:v>142.05881445514521</c:v>
                </c:pt>
                <c:pt idx="102">
                  <c:v>142.71767875694141</c:v>
                </c:pt>
                <c:pt idx="103">
                  <c:v>143.59563908254069</c:v>
                </c:pt>
                <c:pt idx="104">
                  <c:v>144.69505977752357</c:v>
                </c:pt>
                <c:pt idx="105">
                  <c:v>145.24201172183763</c:v>
                </c:pt>
                <c:pt idx="106">
                  <c:v>146.11997204743685</c:v>
                </c:pt>
                <c:pt idx="107">
                  <c:v>146.99793237303612</c:v>
                </c:pt>
                <c:pt idx="108">
                  <c:v>147.87746892902243</c:v>
                </c:pt>
                <c:pt idx="109">
                  <c:v>148.64430501233309</c:v>
                </c:pt>
                <c:pt idx="110">
                  <c:v>149.19283318703421</c:v>
                </c:pt>
                <c:pt idx="111">
                  <c:v>150.18034152453498</c:v>
                </c:pt>
                <c:pt idx="112">
                  <c:v>150.83684148075059</c:v>
                </c:pt>
                <c:pt idx="113">
                  <c:v>151.60525379444832</c:v>
                </c:pt>
                <c:pt idx="114">
                  <c:v>152.48400223524112</c:v>
                </c:pt>
                <c:pt idx="115">
                  <c:v>153.03174229474871</c:v>
                </c:pt>
                <c:pt idx="116">
                  <c:v>153.03016606436165</c:v>
                </c:pt>
                <c:pt idx="117">
                  <c:v>154.12801052895747</c:v>
                </c:pt>
                <c:pt idx="118">
                  <c:v>154.78451048517306</c:v>
                </c:pt>
                <c:pt idx="119">
                  <c:v>155.99124619900914</c:v>
                </c:pt>
                <c:pt idx="120">
                  <c:v>156.86920652460836</c:v>
                </c:pt>
                <c:pt idx="121">
                  <c:v>157.63604260791902</c:v>
                </c:pt>
                <c:pt idx="122">
                  <c:v>158.18299455223311</c:v>
                </c:pt>
                <c:pt idx="123">
                  <c:v>158.95061875073728</c:v>
                </c:pt>
                <c:pt idx="124">
                  <c:v>159.71679807138665</c:v>
                </c:pt>
                <c:pt idx="125">
                  <c:v>160.48442226989087</c:v>
                </c:pt>
                <c:pt idx="126">
                  <c:v>160.81306630559541</c:v>
                </c:pt>
                <c:pt idx="127">
                  <c:v>161.36080636510303</c:v>
                </c:pt>
                <c:pt idx="128">
                  <c:v>162.67787820603417</c:v>
                </c:pt>
                <c:pt idx="129">
                  <c:v>163.44313805895771</c:v>
                </c:pt>
                <c:pt idx="130">
                  <c:v>164.21010549480062</c:v>
                </c:pt>
                <c:pt idx="131">
                  <c:v>164.97694157811128</c:v>
                </c:pt>
                <c:pt idx="132">
                  <c:v>165.63344153432689</c:v>
                </c:pt>
                <c:pt idx="133">
                  <c:v>166.62108122435993</c:v>
                </c:pt>
                <c:pt idx="134">
                  <c:v>167.38791730767059</c:v>
                </c:pt>
                <c:pt idx="135">
                  <c:v>168.26443275541504</c:v>
                </c:pt>
                <c:pt idx="136">
                  <c:v>168.91935648124354</c:v>
                </c:pt>
                <c:pt idx="137">
                  <c:v>169.79744815937502</c:v>
                </c:pt>
                <c:pt idx="138">
                  <c:v>170.45316000039708</c:v>
                </c:pt>
                <c:pt idx="139">
                  <c:v>171.11057942433848</c:v>
                </c:pt>
                <c:pt idx="140">
                  <c:v>172.53325870120347</c:v>
                </c:pt>
                <c:pt idx="141">
                  <c:v>173.51932216084941</c:v>
                </c:pt>
                <c:pt idx="142">
                  <c:v>174.39504949340028</c:v>
                </c:pt>
                <c:pt idx="143">
                  <c:v>175.26985735822538</c:v>
                </c:pt>
                <c:pt idx="144">
                  <c:v>176.03524856368128</c:v>
                </c:pt>
                <c:pt idx="145">
                  <c:v>176.91176401142565</c:v>
                </c:pt>
                <c:pt idx="146">
                  <c:v>177.67636710168796</c:v>
                </c:pt>
                <c:pt idx="147">
                  <c:v>178.00343490700547</c:v>
                </c:pt>
                <c:pt idx="148">
                  <c:v>181.17612397111739</c:v>
                </c:pt>
                <c:pt idx="149">
                  <c:v>182.48925523608085</c:v>
                </c:pt>
                <c:pt idx="150">
                  <c:v>184.02240199257312</c:v>
                </c:pt>
                <c:pt idx="151">
                  <c:v>186.75217031791775</c:v>
                </c:pt>
                <c:pt idx="152">
                  <c:v>187.73600078451531</c:v>
                </c:pt>
                <c:pt idx="153">
                  <c:v>188.7196998985807</c:v>
                </c:pt>
                <c:pt idx="154">
                  <c:v>190.13870130454251</c:v>
                </c:pt>
                <c:pt idx="155">
                  <c:v>191.5607238187462</c:v>
                </c:pt>
                <c:pt idx="156">
                  <c:v>192.76365030914687</c:v>
                </c:pt>
                <c:pt idx="157">
                  <c:v>194.07231558801359</c:v>
                </c:pt>
                <c:pt idx="158">
                  <c:v>195.71277736335904</c:v>
                </c:pt>
                <c:pt idx="159">
                  <c:v>198.66426876315185</c:v>
                </c:pt>
                <c:pt idx="160">
                  <c:v>200.30092131506186</c:v>
                </c:pt>
                <c:pt idx="161">
                  <c:v>201.93757386697192</c:v>
                </c:pt>
                <c:pt idx="162">
                  <c:v>203.57501453407545</c:v>
                </c:pt>
                <c:pt idx="163">
                  <c:v>205.75966985055757</c:v>
                </c:pt>
                <c:pt idx="164">
                  <c:v>208.05072071816713</c:v>
                </c:pt>
                <c:pt idx="165">
                  <c:v>209.57953284109496</c:v>
                </c:pt>
                <c:pt idx="166">
                  <c:v>210.45237041793624</c:v>
                </c:pt>
                <c:pt idx="167">
                  <c:v>211.76274327972223</c:v>
                </c:pt>
                <c:pt idx="168">
                  <c:v>212.96186054668752</c:v>
                </c:pt>
                <c:pt idx="169">
                  <c:v>214.05156115428346</c:v>
                </c:pt>
                <c:pt idx="170">
                  <c:v>215.7988125383531</c:v>
                </c:pt>
                <c:pt idx="171">
                  <c:v>217.65088324316298</c:v>
                </c:pt>
                <c:pt idx="172">
                  <c:v>218.41338469290918</c:v>
                </c:pt>
                <c:pt idx="173">
                  <c:v>219.83120392608066</c:v>
                </c:pt>
                <c:pt idx="174">
                  <c:v>221.35620682557308</c:v>
                </c:pt>
                <c:pt idx="175">
                  <c:v>222.7738947062123</c:v>
                </c:pt>
                <c:pt idx="176">
                  <c:v>224.30126195128531</c:v>
                </c:pt>
                <c:pt idx="177">
                  <c:v>224.73419989760117</c:v>
                </c:pt>
                <c:pt idx="178">
                  <c:v>224.73419989760117</c:v>
                </c:pt>
              </c:numCache>
            </c:numRef>
          </c:xVal>
          <c:yVal>
            <c:numRef>
              <c:f>calculation!$T$19:$T$197</c:f>
              <c:numCache>
                <c:formatCode>General</c:formatCode>
                <c:ptCount val="179"/>
                <c:pt idx="2">
                  <c:v>-1.8723947595715322</c:v>
                </c:pt>
                <c:pt idx="3">
                  <c:v>-1.8646290902081077</c:v>
                </c:pt>
                <c:pt idx="4">
                  <c:v>-1.852982077052217</c:v>
                </c:pt>
                <c:pt idx="5">
                  <c:v>-1.8297391136971335</c:v>
                </c:pt>
                <c:pt idx="6">
                  <c:v>-1.7909139350196588</c:v>
                </c:pt>
                <c:pt idx="7">
                  <c:v>-1.7598799571839578</c:v>
                </c:pt>
                <c:pt idx="8">
                  <c:v>-1.7288197024252843</c:v>
                </c:pt>
                <c:pt idx="9">
                  <c:v>-1.6977857245895831</c:v>
                </c:pt>
                <c:pt idx="10">
                  <c:v>-1.6667256561920658</c:v>
                </c:pt>
                <c:pt idx="11">
                  <c:v>-1.6318094027581196</c:v>
                </c:pt>
                <c:pt idx="12">
                  <c:v>-1.6007754249224184</c:v>
                </c:pt>
                <c:pt idx="13">
                  <c:v>-1.5735980048454576</c:v>
                </c:pt>
                <c:pt idx="14">
                  <c:v>-1.5154395335010511</c:v>
                </c:pt>
                <c:pt idx="15">
                  <c:v>-1.4921445753834908</c:v>
                </c:pt>
                <c:pt idx="16">
                  <c:v>-1.4300775515178676</c:v>
                </c:pt>
                <c:pt idx="17">
                  <c:v>-1.4106650553597082</c:v>
                </c:pt>
                <c:pt idx="18">
                  <c:v>-1.3563633281351981</c:v>
                </c:pt>
                <c:pt idx="19">
                  <c:v>-1.309826711190645</c:v>
                </c:pt>
                <c:pt idx="20">
                  <c:v>-1.28264947747484</c:v>
                </c:pt>
                <c:pt idx="21">
                  <c:v>-1.2439312701008114</c:v>
                </c:pt>
                <c:pt idx="22">
                  <c:v>-1.2246788581755099</c:v>
                </c:pt>
                <c:pt idx="23">
                  <c:v>-1.2093090945707647</c:v>
                </c:pt>
                <c:pt idx="24">
                  <c:v>-1.2017042548848211</c:v>
                </c:pt>
                <c:pt idx="25">
                  <c:v>-1.1979820635194338</c:v>
                </c:pt>
                <c:pt idx="26">
                  <c:v>-1.1943398210898979</c:v>
                </c:pt>
                <c:pt idx="27">
                  <c:v>-1.1944999053227554</c:v>
                </c:pt>
                <c:pt idx="28">
                  <c:v>-1.1946599895556129</c:v>
                </c:pt>
                <c:pt idx="29">
                  <c:v>-1.2026645739208117</c:v>
                </c:pt>
                <c:pt idx="30">
                  <c:v>-1.2028779574442365</c:v>
                </c:pt>
                <c:pt idx="31">
                  <c:v>-1.2070002662111901</c:v>
                </c:pt>
                <c:pt idx="32">
                  <c:v>-1.2071870000893319</c:v>
                </c:pt>
                <c:pt idx="33">
                  <c:v>-1.2112824728498459</c:v>
                </c:pt>
                <c:pt idx="34">
                  <c:v>-1.2114958563732707</c:v>
                </c:pt>
                <c:pt idx="35">
                  <c:v>-1.215511380197934</c:v>
                </c:pt>
                <c:pt idx="36">
                  <c:v>-1.2156712780696357</c:v>
                </c:pt>
                <c:pt idx="37">
                  <c:v>-1.2158578255866215</c:v>
                </c:pt>
                <c:pt idx="38">
                  <c:v>-1.223808551577785</c:v>
                </c:pt>
                <c:pt idx="39">
                  <c:v>-1.2200865465735538</c:v>
                </c:pt>
                <c:pt idx="40">
                  <c:v>-1.2280637358488455</c:v>
                </c:pt>
                <c:pt idx="41">
                  <c:v>-1.2320524236670689</c:v>
                </c:pt>
                <c:pt idx="42">
                  <c:v>-1.2321856718934872</c:v>
                </c:pt>
                <c:pt idx="43">
                  <c:v>-1.2362274726411224</c:v>
                </c:pt>
                <c:pt idx="44">
                  <c:v>-1.236414020158108</c:v>
                </c:pt>
                <c:pt idx="45">
                  <c:v>-1.2403758719698919</c:v>
                </c:pt>
                <c:pt idx="46">
                  <c:v>-1.2405091201963101</c:v>
                </c:pt>
                <c:pt idx="47">
                  <c:v>-1.2484592871040066</c:v>
                </c:pt>
                <c:pt idx="48">
                  <c:v>-1.2523943029093509</c:v>
                </c:pt>
                <c:pt idx="49">
                  <c:v>-1.2524742518452021</c:v>
                </c:pt>
                <c:pt idx="50">
                  <c:v>-1.2564892165863977</c:v>
                </c:pt>
                <c:pt idx="51">
                  <c:v>-1.2605041813275935</c:v>
                </c:pt>
                <c:pt idx="52">
                  <c:v>-1.2646255582887678</c:v>
                </c:pt>
                <c:pt idx="53">
                  <c:v>-1.2725488891900245</c:v>
                </c:pt>
                <c:pt idx="54">
                  <c:v>-1.2766436165059154</c:v>
                </c:pt>
                <c:pt idx="55">
                  <c:v>-1.2845134617554488</c:v>
                </c:pt>
                <c:pt idx="56">
                  <c:v>-1.2885547034196165</c:v>
                </c:pt>
                <c:pt idx="57">
                  <c:v>-1.2964511983144338</c:v>
                </c:pt>
                <c:pt idx="58">
                  <c:v>-1.3004657903333177</c:v>
                </c:pt>
                <c:pt idx="59">
                  <c:v>-1.3084152117963905</c:v>
                </c:pt>
                <c:pt idx="60">
                  <c:v>-1.3163644468983076</c:v>
                </c:pt>
                <c:pt idx="61">
                  <c:v>-1.3204321518466033</c:v>
                </c:pt>
                <c:pt idx="62">
                  <c:v>-1.3322629171021418</c:v>
                </c:pt>
                <c:pt idx="63">
                  <c:v>-1.3402384291270308</c:v>
                </c:pt>
                <c:pt idx="64">
                  <c:v>-1.348187477867792</c:v>
                </c:pt>
                <c:pt idx="65">
                  <c:v>-1.352228160448492</c:v>
                </c:pt>
                <c:pt idx="66">
                  <c:v>-1.364058366620563</c:v>
                </c:pt>
                <c:pt idx="67">
                  <c:v>-1.3719805793548849</c:v>
                </c:pt>
                <c:pt idx="68">
                  <c:v>-1.3799292553733347</c:v>
                </c:pt>
                <c:pt idx="69">
                  <c:v>-1.3878510953853449</c:v>
                </c:pt>
                <c:pt idx="70">
                  <c:v>-1.3917590888230937</c:v>
                </c:pt>
                <c:pt idx="71">
                  <c:v>-1.4036418488411091</c:v>
                </c:pt>
                <c:pt idx="72">
                  <c:v>-1.4115370392078355</c:v>
                </c:pt>
                <c:pt idx="73">
                  <c:v>-1.4233664999352833</c:v>
                </c:pt>
                <c:pt idx="74">
                  <c:v>-1.4352487008698307</c:v>
                </c:pt>
                <c:pt idx="75">
                  <c:v>-1.4471044385202507</c:v>
                </c:pt>
                <c:pt idx="76">
                  <c:v>-1.455052182732921</c:v>
                </c:pt>
                <c:pt idx="77">
                  <c:v>-1.4668810843769011</c:v>
                </c:pt>
                <c:pt idx="78">
                  <c:v>-1.4748813824355158</c:v>
                </c:pt>
                <c:pt idx="79">
                  <c:v>-1.4945516160721877</c:v>
                </c:pt>
                <c:pt idx="80">
                  <c:v>-1.5103140426322659</c:v>
                </c:pt>
                <c:pt idx="81">
                  <c:v>-1.5260498195470609</c:v>
                </c:pt>
                <c:pt idx="82">
                  <c:v>-1.5418381503077996</c:v>
                </c:pt>
                <c:pt idx="83">
                  <c:v>-1.5536131935777449</c:v>
                </c:pt>
                <c:pt idx="84">
                  <c:v>-1.5693219481249445</c:v>
                </c:pt>
                <c:pt idx="85">
                  <c:v>-1.5850567932339599</c:v>
                </c:pt>
                <c:pt idx="86">
                  <c:v>-1.6008441921889194</c:v>
                </c:pt>
                <c:pt idx="87">
                  <c:v>-1.6204859125687496</c:v>
                </c:pt>
                <c:pt idx="88">
                  <c:v>-1.6401272602262678</c:v>
                </c:pt>
                <c:pt idx="89">
                  <c:v>-1.6558088060447163</c:v>
                </c:pt>
                <c:pt idx="90">
                  <c:v>-1.6754756851805832</c:v>
                </c:pt>
                <c:pt idx="91">
                  <c:v>-1.6911829488385357</c:v>
                </c:pt>
                <c:pt idx="92">
                  <c:v>-1.7146517819144853</c:v>
                </c:pt>
                <c:pt idx="93">
                  <c:v>-1.7264253342951843</c:v>
                </c:pt>
                <c:pt idx="94">
                  <c:v>-1.734370283090517</c:v>
                </c:pt>
                <c:pt idx="95">
                  <c:v>-1.7461699260330321</c:v>
                </c:pt>
                <c:pt idx="96">
                  <c:v>-1.7696378273032021</c:v>
                </c:pt>
                <c:pt idx="97">
                  <c:v>-1.78534397279422</c:v>
                </c:pt>
                <c:pt idx="98">
                  <c:v>-1.8049305302719245</c:v>
                </c:pt>
                <c:pt idx="99">
                  <c:v>-1.8244645339036847</c:v>
                </c:pt>
                <c:pt idx="100">
                  <c:v>-1.8362634314015764</c:v>
                </c:pt>
                <c:pt idx="101">
                  <c:v>-1.8519164639631829</c:v>
                </c:pt>
                <c:pt idx="102">
                  <c:v>-1.8675959598089171</c:v>
                </c:pt>
                <c:pt idx="103">
                  <c:v>-1.8910886471128128</c:v>
                </c:pt>
                <c:pt idx="104">
                  <c:v>-1.9107516126644071</c:v>
                </c:pt>
                <c:pt idx="105">
                  <c:v>-1.9341641646712953</c:v>
                </c:pt>
                <c:pt idx="106">
                  <c:v>-1.9576568519751913</c:v>
                </c:pt>
                <c:pt idx="107">
                  <c:v>-1.9811476756675284</c:v>
                </c:pt>
                <c:pt idx="108">
                  <c:v>-1.9968765572195575</c:v>
                </c:pt>
                <c:pt idx="109">
                  <c:v>-2.0242213296144533</c:v>
                </c:pt>
                <c:pt idx="110">
                  <c:v>-2.0398738030925925</c:v>
                </c:pt>
                <c:pt idx="111">
                  <c:v>-2.0672688929995622</c:v>
                </c:pt>
                <c:pt idx="112">
                  <c:v>-2.0945875748326417</c:v>
                </c:pt>
                <c:pt idx="113">
                  <c:v>-2.1141704050872296</c:v>
                </c:pt>
                <c:pt idx="114">
                  <c:v>-2.1337793259036339</c:v>
                </c:pt>
                <c:pt idx="115">
                  <c:v>-2.1533099750345892</c:v>
                </c:pt>
                <c:pt idx="116">
                  <c:v>-2.1610700535633387</c:v>
                </c:pt>
                <c:pt idx="117">
                  <c:v>-2.1884912340321252</c:v>
                </c:pt>
                <c:pt idx="118">
                  <c:v>-2.2158080522536467</c:v>
                </c:pt>
                <c:pt idx="119">
                  <c:v>-2.2510135382014407</c:v>
                </c:pt>
                <c:pt idx="120">
                  <c:v>-2.2745006346706611</c:v>
                </c:pt>
                <c:pt idx="121">
                  <c:v>-2.3018416798424406</c:v>
                </c:pt>
                <c:pt idx="122">
                  <c:v>-2.3252505046262124</c:v>
                </c:pt>
                <c:pt idx="123">
                  <c:v>-2.3487115105336169</c:v>
                </c:pt>
                <c:pt idx="124">
                  <c:v>-2.3799325949697709</c:v>
                </c:pt>
                <c:pt idx="125">
                  <c:v>-2.4033917372656175</c:v>
                </c:pt>
                <c:pt idx="126">
                  <c:v>-2.4151101267441906</c:v>
                </c:pt>
                <c:pt idx="127">
                  <c:v>-2.4346370486520295</c:v>
                </c:pt>
                <c:pt idx="128">
                  <c:v>-2.4698648979385229</c:v>
                </c:pt>
                <c:pt idx="129">
                  <c:v>-2.5049641580274939</c:v>
                </c:pt>
                <c:pt idx="130">
                  <c:v>-2.5323014759761562</c:v>
                </c:pt>
                <c:pt idx="131">
                  <c:v>-2.5596406575363777</c:v>
                </c:pt>
                <c:pt idx="132">
                  <c:v>-2.5869537485347829</c:v>
                </c:pt>
                <c:pt idx="133">
                  <c:v>-2.614341383995519</c:v>
                </c:pt>
                <c:pt idx="134">
                  <c:v>-2.6416787019441821</c:v>
                </c:pt>
                <c:pt idx="135">
                  <c:v>-2.6729202861074777</c:v>
                </c:pt>
                <c:pt idx="136">
                  <c:v>-2.7079915920230744</c:v>
                </c:pt>
                <c:pt idx="137">
                  <c:v>-2.7314730976576196</c:v>
                </c:pt>
                <c:pt idx="138">
                  <c:v>-2.7626625006972829</c:v>
                </c:pt>
                <c:pt idx="139">
                  <c:v>-2.7860936888197547</c:v>
                </c:pt>
                <c:pt idx="140">
                  <c:v>-2.8446185461965223</c:v>
                </c:pt>
                <c:pt idx="141">
                  <c:v>-2.8797625329628924</c:v>
                </c:pt>
                <c:pt idx="142">
                  <c:v>-2.9148804291674466</c:v>
                </c:pt>
                <c:pt idx="143">
                  <c:v>-2.9538783646363753</c:v>
                </c:pt>
                <c:pt idx="144">
                  <c:v>-2.9889701702791132</c:v>
                </c:pt>
                <c:pt idx="145">
                  <c:v>-3.0202080272192919</c:v>
                </c:pt>
                <c:pt idx="146">
                  <c:v>-3.0591798721264043</c:v>
                </c:pt>
                <c:pt idx="147">
                  <c:v>-3.0786527492990534</c:v>
                </c:pt>
                <c:pt idx="148">
                  <c:v>-3.2151585687212116</c:v>
                </c:pt>
                <c:pt idx="149">
                  <c:v>-3.2697698418255552</c:v>
                </c:pt>
                <c:pt idx="150">
                  <c:v>-3.3283077444832307</c:v>
                </c:pt>
                <c:pt idx="151">
                  <c:v>-3.4724618257406421</c:v>
                </c:pt>
                <c:pt idx="152">
                  <c:v>-3.5192347486307871</c:v>
                </c:pt>
                <c:pt idx="153">
                  <c:v>-3.5660076715209321</c:v>
                </c:pt>
                <c:pt idx="154">
                  <c:v>-3.643910361880875</c:v>
                </c:pt>
                <c:pt idx="155">
                  <c:v>-3.706294758794876</c:v>
                </c:pt>
                <c:pt idx="156">
                  <c:v>-3.7608724868911714</c:v>
                </c:pt>
                <c:pt idx="157">
                  <c:v>-3.8387472230777386</c:v>
                </c:pt>
                <c:pt idx="158">
                  <c:v>-3.9128127372391477</c:v>
                </c:pt>
                <c:pt idx="159">
                  <c:v>-4.0531110061824416</c:v>
                </c:pt>
                <c:pt idx="160">
                  <c:v>-4.146565534996375</c:v>
                </c:pt>
                <c:pt idx="161">
                  <c:v>-4.2400182001987501</c:v>
                </c:pt>
                <c:pt idx="162">
                  <c:v>-4.3295908261367506</c:v>
                </c:pt>
                <c:pt idx="163">
                  <c:v>-4.4425517771313823</c:v>
                </c:pt>
                <c:pt idx="164">
                  <c:v>-4.5749259697287954</c:v>
                </c:pt>
                <c:pt idx="165">
                  <c:v>-4.6567086993531133</c:v>
                </c:pt>
                <c:pt idx="166">
                  <c:v>-4.7073187984417926</c:v>
                </c:pt>
                <c:pt idx="167">
                  <c:v>-4.7774148199840285</c:v>
                </c:pt>
                <c:pt idx="168">
                  <c:v>-4.8513647902288231</c:v>
                </c:pt>
                <c:pt idx="169">
                  <c:v>-4.9214123578705413</c:v>
                </c:pt>
                <c:pt idx="170">
                  <c:v>-5.0148687502960341</c:v>
                </c:pt>
                <c:pt idx="171">
                  <c:v>-5.1354928720183821</c:v>
                </c:pt>
                <c:pt idx="172">
                  <c:v>-5.1860731533221305</c:v>
                </c:pt>
                <c:pt idx="173">
                  <c:v>-5.2716967863680981</c:v>
                </c:pt>
                <c:pt idx="174">
                  <c:v>-5.3728554853640329</c:v>
                </c:pt>
                <c:pt idx="175">
                  <c:v>-5.4584735275753262</c:v>
                </c:pt>
                <c:pt idx="176">
                  <c:v>-5.5479921087781365</c:v>
                </c:pt>
                <c:pt idx="177">
                  <c:v>-5.5907433579254748</c:v>
                </c:pt>
                <c:pt idx="178">
                  <c:v>-5.5907433579254748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calculation!$S$19:$S$197</c:f>
              <c:numCache>
                <c:formatCode>General</c:formatCode>
                <c:ptCount val="179"/>
                <c:pt idx="0">
                  <c:v>21.601728000000001</c:v>
                </c:pt>
                <c:pt idx="1">
                  <c:v>185.20000000000002</c:v>
                </c:pt>
                <c:pt idx="2">
                  <c:v>80.921001615884876</c:v>
                </c:pt>
                <c:pt idx="3">
                  <c:v>80.922643522538067</c:v>
                </c:pt>
                <c:pt idx="4">
                  <c:v>80.925099814891269</c:v>
                </c:pt>
                <c:pt idx="5">
                  <c:v>81.150710924294202</c:v>
                </c:pt>
                <c:pt idx="6">
                  <c:v>81.158894187053747</c:v>
                </c:pt>
                <c:pt idx="7">
                  <c:v>81.275797940761606</c:v>
                </c:pt>
                <c:pt idx="8">
                  <c:v>81.282352432121172</c:v>
                </c:pt>
                <c:pt idx="9">
                  <c:v>81.399243050575819</c:v>
                </c:pt>
                <c:pt idx="10">
                  <c:v>81.405797541935399</c:v>
                </c:pt>
                <c:pt idx="11">
                  <c:v>81.523515681343241</c:v>
                </c:pt>
                <c:pt idx="12">
                  <c:v>81.640406299797874</c:v>
                </c:pt>
                <c:pt idx="13">
                  <c:v>81.646146405457444</c:v>
                </c:pt>
                <c:pt idx="14">
                  <c:v>81.989449383761794</c:v>
                </c:pt>
                <c:pt idx="15">
                  <c:v>81.994361968468169</c:v>
                </c:pt>
                <c:pt idx="16">
                  <c:v>82.228156340630662</c:v>
                </c:pt>
                <c:pt idx="17">
                  <c:v>82.232241404383842</c:v>
                </c:pt>
                <c:pt idx="18">
                  <c:v>82.464393869893115</c:v>
                </c:pt>
                <c:pt idx="19">
                  <c:v>82.694891293495985</c:v>
                </c:pt>
                <c:pt idx="20">
                  <c:v>82.700631399155569</c:v>
                </c:pt>
                <c:pt idx="21">
                  <c:v>83.150172305548594</c:v>
                </c:pt>
                <c:pt idx="22">
                  <c:v>83.816287267125318</c:v>
                </c:pt>
                <c:pt idx="23">
                  <c:v>84.481600978255301</c:v>
                </c:pt>
                <c:pt idx="24">
                  <c:v>85.145272782732079</c:v>
                </c:pt>
                <c:pt idx="25">
                  <c:v>85.808117066255633</c:v>
                </c:pt>
                <c:pt idx="26">
                  <c:v>86.801969731064347</c:v>
                </c:pt>
                <c:pt idx="27">
                  <c:v>87.463999628887947</c:v>
                </c:pt>
                <c:pt idx="28">
                  <c:v>88.12602952671152</c:v>
                </c:pt>
                <c:pt idx="29">
                  <c:v>89.117439034420286</c:v>
                </c:pt>
                <c:pt idx="30">
                  <c:v>90.000141186433979</c:v>
                </c:pt>
                <c:pt idx="31">
                  <c:v>90.992378215095968</c:v>
                </c:pt>
                <c:pt idx="32">
                  <c:v>91.764744240014593</c:v>
                </c:pt>
                <c:pt idx="33">
                  <c:v>92.646632006328289</c:v>
                </c:pt>
                <c:pt idx="34">
                  <c:v>93.529347293595208</c:v>
                </c:pt>
                <c:pt idx="35">
                  <c:v>94.080213543370505</c:v>
                </c:pt>
                <c:pt idx="36">
                  <c:v>94.742243441194077</c:v>
                </c:pt>
                <c:pt idx="37">
                  <c:v>95.514609466112717</c:v>
                </c:pt>
                <c:pt idx="38">
                  <c:v>96.285359854884589</c:v>
                </c:pt>
                <c:pt idx="39">
                  <c:v>96.948204138408173</c:v>
                </c:pt>
                <c:pt idx="40">
                  <c:v>97.829277519021858</c:v>
                </c:pt>
                <c:pt idx="41">
                  <c:v>98.269820776955342</c:v>
                </c:pt>
                <c:pt idx="42">
                  <c:v>98.821514547683876</c:v>
                </c:pt>
                <c:pt idx="43">
                  <c:v>99.482730059807437</c:v>
                </c:pt>
                <c:pt idx="44">
                  <c:v>100.25509608472608</c:v>
                </c:pt>
                <c:pt idx="45">
                  <c:v>100.58530321556449</c:v>
                </c:pt>
                <c:pt idx="46">
                  <c:v>101.13698385103977</c:v>
                </c:pt>
                <c:pt idx="47">
                  <c:v>101.90773423981166</c:v>
                </c:pt>
                <c:pt idx="48">
                  <c:v>102.12760524355502</c:v>
                </c:pt>
                <c:pt idx="49">
                  <c:v>102.45862676009342</c:v>
                </c:pt>
                <c:pt idx="50">
                  <c:v>103.00949300986872</c:v>
                </c:pt>
                <c:pt idx="51">
                  <c:v>103.56038553015048</c:v>
                </c:pt>
                <c:pt idx="52">
                  <c:v>104.55260942355923</c:v>
                </c:pt>
                <c:pt idx="53">
                  <c:v>105.21302368523605</c:v>
                </c:pt>
                <c:pt idx="54">
                  <c:v>106.09492458680297</c:v>
                </c:pt>
                <c:pt idx="55">
                  <c:v>106.53465345903648</c:v>
                </c:pt>
                <c:pt idx="56">
                  <c:v>107.19588210641329</c:v>
                </c:pt>
                <c:pt idx="57">
                  <c:v>107.74596024099505</c:v>
                </c:pt>
                <c:pt idx="58">
                  <c:v>108.29683962602357</c:v>
                </c:pt>
                <c:pt idx="59">
                  <c:v>109.06759001479546</c:v>
                </c:pt>
                <c:pt idx="60">
                  <c:v>109.83834040356733</c:v>
                </c:pt>
                <c:pt idx="61">
                  <c:v>110.60991831329243</c:v>
                </c:pt>
                <c:pt idx="62">
                  <c:v>111.37985431636433</c:v>
                </c:pt>
                <c:pt idx="63">
                  <c:v>112.2609539674845</c:v>
                </c:pt>
                <c:pt idx="64">
                  <c:v>113.03170435625637</c:v>
                </c:pt>
                <c:pt idx="65">
                  <c:v>113.69293300363319</c:v>
                </c:pt>
                <c:pt idx="66">
                  <c:v>114.4628821419583</c:v>
                </c:pt>
                <c:pt idx="67">
                  <c:v>115.12329640363514</c:v>
                </c:pt>
                <c:pt idx="68">
                  <c:v>115.89405992766025</c:v>
                </c:pt>
                <c:pt idx="69">
                  <c:v>116.55448732459027</c:v>
                </c:pt>
                <c:pt idx="70">
                  <c:v>116.66400906598535</c:v>
                </c:pt>
                <c:pt idx="71">
                  <c:v>117.6546435937538</c:v>
                </c:pt>
                <c:pt idx="72">
                  <c:v>118.20473486358881</c:v>
                </c:pt>
                <c:pt idx="73">
                  <c:v>118.97468400191394</c:v>
                </c:pt>
                <c:pt idx="74">
                  <c:v>119.96533166493562</c:v>
                </c:pt>
                <c:pt idx="75">
                  <c:v>120.84563006560904</c:v>
                </c:pt>
                <c:pt idx="76">
                  <c:v>121.61639358963414</c:v>
                </c:pt>
                <c:pt idx="77">
                  <c:v>122.38636899846573</c:v>
                </c:pt>
                <c:pt idx="78">
                  <c:v>123.37780477668092</c:v>
                </c:pt>
                <c:pt idx="79">
                  <c:v>124.47718606590416</c:v>
                </c:pt>
                <c:pt idx="80">
                  <c:v>125.46703247847907</c:v>
                </c:pt>
                <c:pt idx="81">
                  <c:v>126.34652962870571</c:v>
                </c:pt>
                <c:pt idx="82">
                  <c:v>127.44672530362894</c:v>
                </c:pt>
                <c:pt idx="83">
                  <c:v>127.99601532301713</c:v>
                </c:pt>
                <c:pt idx="84">
                  <c:v>128.76517634614873</c:v>
                </c:pt>
                <c:pt idx="85">
                  <c:v>129.64469976688187</c:v>
                </c:pt>
                <c:pt idx="86">
                  <c:v>130.74489544180506</c:v>
                </c:pt>
                <c:pt idx="87">
                  <c:v>131.73398000969291</c:v>
                </c:pt>
                <c:pt idx="88">
                  <c:v>132.72306457758074</c:v>
                </c:pt>
                <c:pt idx="89">
                  <c:v>133.38179752684468</c:v>
                </c:pt>
                <c:pt idx="90">
                  <c:v>134.48121822182756</c:v>
                </c:pt>
                <c:pt idx="91">
                  <c:v>135.25041865071881</c:v>
                </c:pt>
                <c:pt idx="92">
                  <c:v>136.01804284922304</c:v>
                </c:pt>
                <c:pt idx="93">
                  <c:v>136.56735913911771</c:v>
                </c:pt>
                <c:pt idx="94">
                  <c:v>137.33813579839605</c:v>
                </c:pt>
                <c:pt idx="95">
                  <c:v>137.99778821538578</c:v>
                </c:pt>
                <c:pt idx="96">
                  <c:v>138.76528106135771</c:v>
                </c:pt>
                <c:pt idx="97">
                  <c:v>139.53448149024896</c:v>
                </c:pt>
                <c:pt idx="98">
                  <c:v>140.30289380394669</c:v>
                </c:pt>
                <c:pt idx="99">
                  <c:v>140.85063386345431</c:v>
                </c:pt>
                <c:pt idx="100">
                  <c:v>141.51028628044403</c:v>
                </c:pt>
                <c:pt idx="101">
                  <c:v>142.05881445514521</c:v>
                </c:pt>
                <c:pt idx="102">
                  <c:v>142.71767875694141</c:v>
                </c:pt>
                <c:pt idx="103">
                  <c:v>143.59563908254069</c:v>
                </c:pt>
                <c:pt idx="104">
                  <c:v>144.69505977752357</c:v>
                </c:pt>
                <c:pt idx="105">
                  <c:v>145.24201172183763</c:v>
                </c:pt>
                <c:pt idx="106">
                  <c:v>146.11997204743685</c:v>
                </c:pt>
                <c:pt idx="107">
                  <c:v>146.99793237303612</c:v>
                </c:pt>
                <c:pt idx="108">
                  <c:v>147.87746892902243</c:v>
                </c:pt>
                <c:pt idx="109">
                  <c:v>148.64430501233309</c:v>
                </c:pt>
                <c:pt idx="110">
                  <c:v>149.19283318703421</c:v>
                </c:pt>
                <c:pt idx="111">
                  <c:v>150.18034152453498</c:v>
                </c:pt>
                <c:pt idx="112">
                  <c:v>150.83684148075059</c:v>
                </c:pt>
                <c:pt idx="113">
                  <c:v>151.60525379444832</c:v>
                </c:pt>
                <c:pt idx="114">
                  <c:v>152.48400223524112</c:v>
                </c:pt>
                <c:pt idx="115">
                  <c:v>153.03174229474871</c:v>
                </c:pt>
                <c:pt idx="116">
                  <c:v>153.03016606436165</c:v>
                </c:pt>
                <c:pt idx="117">
                  <c:v>154.12801052895747</c:v>
                </c:pt>
                <c:pt idx="118">
                  <c:v>154.78451048517306</c:v>
                </c:pt>
                <c:pt idx="119">
                  <c:v>155.99124619900914</c:v>
                </c:pt>
                <c:pt idx="120">
                  <c:v>156.86920652460836</c:v>
                </c:pt>
                <c:pt idx="121">
                  <c:v>157.63604260791902</c:v>
                </c:pt>
                <c:pt idx="122">
                  <c:v>158.18299455223311</c:v>
                </c:pt>
                <c:pt idx="123">
                  <c:v>158.95061875073728</c:v>
                </c:pt>
                <c:pt idx="124">
                  <c:v>159.71679807138665</c:v>
                </c:pt>
                <c:pt idx="125">
                  <c:v>160.48442226989087</c:v>
                </c:pt>
                <c:pt idx="126">
                  <c:v>160.81306630559541</c:v>
                </c:pt>
                <c:pt idx="127">
                  <c:v>161.36080636510303</c:v>
                </c:pt>
                <c:pt idx="128">
                  <c:v>162.67787820603417</c:v>
                </c:pt>
                <c:pt idx="129">
                  <c:v>163.44313805895771</c:v>
                </c:pt>
                <c:pt idx="130">
                  <c:v>164.21010549480062</c:v>
                </c:pt>
                <c:pt idx="131">
                  <c:v>164.97694157811128</c:v>
                </c:pt>
                <c:pt idx="132">
                  <c:v>165.63344153432689</c:v>
                </c:pt>
                <c:pt idx="133">
                  <c:v>166.62108122435993</c:v>
                </c:pt>
                <c:pt idx="134">
                  <c:v>167.38791730767059</c:v>
                </c:pt>
                <c:pt idx="135">
                  <c:v>168.26443275541504</c:v>
                </c:pt>
                <c:pt idx="136">
                  <c:v>168.91935648124354</c:v>
                </c:pt>
                <c:pt idx="137">
                  <c:v>169.79744815937502</c:v>
                </c:pt>
                <c:pt idx="138">
                  <c:v>170.45316000039708</c:v>
                </c:pt>
                <c:pt idx="139">
                  <c:v>171.11057942433848</c:v>
                </c:pt>
                <c:pt idx="140">
                  <c:v>172.53325870120347</c:v>
                </c:pt>
                <c:pt idx="141">
                  <c:v>173.51932216084941</c:v>
                </c:pt>
                <c:pt idx="142">
                  <c:v>174.39504949340028</c:v>
                </c:pt>
                <c:pt idx="143">
                  <c:v>175.26985735822538</c:v>
                </c:pt>
                <c:pt idx="144">
                  <c:v>176.03524856368128</c:v>
                </c:pt>
                <c:pt idx="145">
                  <c:v>176.91176401142565</c:v>
                </c:pt>
                <c:pt idx="146">
                  <c:v>177.67636710168796</c:v>
                </c:pt>
                <c:pt idx="147">
                  <c:v>178.00343490700547</c:v>
                </c:pt>
                <c:pt idx="148">
                  <c:v>181.17612397111739</c:v>
                </c:pt>
                <c:pt idx="149">
                  <c:v>182.48925523608085</c:v>
                </c:pt>
                <c:pt idx="150">
                  <c:v>184.02240199257312</c:v>
                </c:pt>
                <c:pt idx="151">
                  <c:v>186.75217031791775</c:v>
                </c:pt>
                <c:pt idx="152">
                  <c:v>187.73600078451531</c:v>
                </c:pt>
                <c:pt idx="153">
                  <c:v>188.7196998985807</c:v>
                </c:pt>
                <c:pt idx="154">
                  <c:v>190.13870130454251</c:v>
                </c:pt>
                <c:pt idx="155">
                  <c:v>191.5607238187462</c:v>
                </c:pt>
                <c:pt idx="156">
                  <c:v>192.76365030914687</c:v>
                </c:pt>
                <c:pt idx="157">
                  <c:v>194.07231558801359</c:v>
                </c:pt>
                <c:pt idx="158">
                  <c:v>195.71277736335904</c:v>
                </c:pt>
                <c:pt idx="159">
                  <c:v>198.66426876315185</c:v>
                </c:pt>
                <c:pt idx="160">
                  <c:v>200.30092131506186</c:v>
                </c:pt>
                <c:pt idx="161">
                  <c:v>201.93757386697192</c:v>
                </c:pt>
                <c:pt idx="162">
                  <c:v>203.57501453407545</c:v>
                </c:pt>
                <c:pt idx="163">
                  <c:v>205.75966985055757</c:v>
                </c:pt>
                <c:pt idx="164">
                  <c:v>208.05072071816713</c:v>
                </c:pt>
                <c:pt idx="165">
                  <c:v>209.57953284109496</c:v>
                </c:pt>
                <c:pt idx="166">
                  <c:v>210.45237041793624</c:v>
                </c:pt>
                <c:pt idx="167">
                  <c:v>211.76274327972223</c:v>
                </c:pt>
                <c:pt idx="168">
                  <c:v>212.96186054668752</c:v>
                </c:pt>
                <c:pt idx="169">
                  <c:v>214.05156115428346</c:v>
                </c:pt>
                <c:pt idx="170">
                  <c:v>215.7988125383531</c:v>
                </c:pt>
                <c:pt idx="171">
                  <c:v>217.65088324316298</c:v>
                </c:pt>
                <c:pt idx="172">
                  <c:v>218.41338469290918</c:v>
                </c:pt>
                <c:pt idx="173">
                  <c:v>219.83120392608066</c:v>
                </c:pt>
                <c:pt idx="174">
                  <c:v>221.35620682557308</c:v>
                </c:pt>
                <c:pt idx="175">
                  <c:v>222.7738947062123</c:v>
                </c:pt>
                <c:pt idx="176">
                  <c:v>224.30126195128531</c:v>
                </c:pt>
                <c:pt idx="177">
                  <c:v>224.73419989760117</c:v>
                </c:pt>
                <c:pt idx="178">
                  <c:v>224.73419989760117</c:v>
                </c:pt>
              </c:numCache>
            </c:numRef>
          </c:xVal>
          <c:yVal>
            <c:numRef>
              <c:f>calculation!$W$19:$W$197</c:f>
              <c:numCache>
                <c:formatCode>General</c:formatCode>
                <c:ptCount val="179"/>
                <c:pt idx="0">
                  <c:v>1.9999871999999999</c:v>
                </c:pt>
                <c:pt idx="1">
                  <c:v>-3.1670765940915659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calculation!$S$19:$S$197</c:f>
              <c:numCache>
                <c:formatCode>General</c:formatCode>
                <c:ptCount val="179"/>
                <c:pt idx="0">
                  <c:v>21.601728000000001</c:v>
                </c:pt>
                <c:pt idx="1">
                  <c:v>185.20000000000002</c:v>
                </c:pt>
                <c:pt idx="2">
                  <c:v>80.921001615884876</c:v>
                </c:pt>
                <c:pt idx="3">
                  <c:v>80.922643522538067</c:v>
                </c:pt>
                <c:pt idx="4">
                  <c:v>80.925099814891269</c:v>
                </c:pt>
                <c:pt idx="5">
                  <c:v>81.150710924294202</c:v>
                </c:pt>
                <c:pt idx="6">
                  <c:v>81.158894187053747</c:v>
                </c:pt>
                <c:pt idx="7">
                  <c:v>81.275797940761606</c:v>
                </c:pt>
                <c:pt idx="8">
                  <c:v>81.282352432121172</c:v>
                </c:pt>
                <c:pt idx="9">
                  <c:v>81.399243050575819</c:v>
                </c:pt>
                <c:pt idx="10">
                  <c:v>81.405797541935399</c:v>
                </c:pt>
                <c:pt idx="11">
                  <c:v>81.523515681343241</c:v>
                </c:pt>
                <c:pt idx="12">
                  <c:v>81.640406299797874</c:v>
                </c:pt>
                <c:pt idx="13">
                  <c:v>81.646146405457444</c:v>
                </c:pt>
                <c:pt idx="14">
                  <c:v>81.989449383761794</c:v>
                </c:pt>
                <c:pt idx="15">
                  <c:v>81.994361968468169</c:v>
                </c:pt>
                <c:pt idx="16">
                  <c:v>82.228156340630662</c:v>
                </c:pt>
                <c:pt idx="17">
                  <c:v>82.232241404383842</c:v>
                </c:pt>
                <c:pt idx="18">
                  <c:v>82.464393869893115</c:v>
                </c:pt>
                <c:pt idx="19">
                  <c:v>82.694891293495985</c:v>
                </c:pt>
                <c:pt idx="20">
                  <c:v>82.700631399155569</c:v>
                </c:pt>
                <c:pt idx="21">
                  <c:v>83.150172305548594</c:v>
                </c:pt>
                <c:pt idx="22">
                  <c:v>83.816287267125318</c:v>
                </c:pt>
                <c:pt idx="23">
                  <c:v>84.481600978255301</c:v>
                </c:pt>
                <c:pt idx="24">
                  <c:v>85.145272782732079</c:v>
                </c:pt>
                <c:pt idx="25">
                  <c:v>85.808117066255633</c:v>
                </c:pt>
                <c:pt idx="26">
                  <c:v>86.801969731064347</c:v>
                </c:pt>
                <c:pt idx="27">
                  <c:v>87.463999628887947</c:v>
                </c:pt>
                <c:pt idx="28">
                  <c:v>88.12602952671152</c:v>
                </c:pt>
                <c:pt idx="29">
                  <c:v>89.117439034420286</c:v>
                </c:pt>
                <c:pt idx="30">
                  <c:v>90.000141186433979</c:v>
                </c:pt>
                <c:pt idx="31">
                  <c:v>90.992378215095968</c:v>
                </c:pt>
                <c:pt idx="32">
                  <c:v>91.764744240014593</c:v>
                </c:pt>
                <c:pt idx="33">
                  <c:v>92.646632006328289</c:v>
                </c:pt>
                <c:pt idx="34">
                  <c:v>93.529347293595208</c:v>
                </c:pt>
                <c:pt idx="35">
                  <c:v>94.080213543370505</c:v>
                </c:pt>
                <c:pt idx="36">
                  <c:v>94.742243441194077</c:v>
                </c:pt>
                <c:pt idx="37">
                  <c:v>95.514609466112717</c:v>
                </c:pt>
                <c:pt idx="38">
                  <c:v>96.285359854884589</c:v>
                </c:pt>
                <c:pt idx="39">
                  <c:v>96.948204138408173</c:v>
                </c:pt>
                <c:pt idx="40">
                  <c:v>97.829277519021858</c:v>
                </c:pt>
                <c:pt idx="41">
                  <c:v>98.269820776955342</c:v>
                </c:pt>
                <c:pt idx="42">
                  <c:v>98.821514547683876</c:v>
                </c:pt>
                <c:pt idx="43">
                  <c:v>99.482730059807437</c:v>
                </c:pt>
                <c:pt idx="44">
                  <c:v>100.25509608472608</c:v>
                </c:pt>
                <c:pt idx="45">
                  <c:v>100.58530321556449</c:v>
                </c:pt>
                <c:pt idx="46">
                  <c:v>101.13698385103977</c:v>
                </c:pt>
                <c:pt idx="47">
                  <c:v>101.90773423981166</c:v>
                </c:pt>
                <c:pt idx="48">
                  <c:v>102.12760524355502</c:v>
                </c:pt>
                <c:pt idx="49">
                  <c:v>102.45862676009342</c:v>
                </c:pt>
                <c:pt idx="50">
                  <c:v>103.00949300986872</c:v>
                </c:pt>
                <c:pt idx="51">
                  <c:v>103.56038553015048</c:v>
                </c:pt>
                <c:pt idx="52">
                  <c:v>104.55260942355923</c:v>
                </c:pt>
                <c:pt idx="53">
                  <c:v>105.21302368523605</c:v>
                </c:pt>
                <c:pt idx="54">
                  <c:v>106.09492458680297</c:v>
                </c:pt>
                <c:pt idx="55">
                  <c:v>106.53465345903648</c:v>
                </c:pt>
                <c:pt idx="56">
                  <c:v>107.19588210641329</c:v>
                </c:pt>
                <c:pt idx="57">
                  <c:v>107.74596024099505</c:v>
                </c:pt>
                <c:pt idx="58">
                  <c:v>108.29683962602357</c:v>
                </c:pt>
                <c:pt idx="59">
                  <c:v>109.06759001479546</c:v>
                </c:pt>
                <c:pt idx="60">
                  <c:v>109.83834040356733</c:v>
                </c:pt>
                <c:pt idx="61">
                  <c:v>110.60991831329243</c:v>
                </c:pt>
                <c:pt idx="62">
                  <c:v>111.37985431636433</c:v>
                </c:pt>
                <c:pt idx="63">
                  <c:v>112.2609539674845</c:v>
                </c:pt>
                <c:pt idx="64">
                  <c:v>113.03170435625637</c:v>
                </c:pt>
                <c:pt idx="65">
                  <c:v>113.69293300363319</c:v>
                </c:pt>
                <c:pt idx="66">
                  <c:v>114.4628821419583</c:v>
                </c:pt>
                <c:pt idx="67">
                  <c:v>115.12329640363514</c:v>
                </c:pt>
                <c:pt idx="68">
                  <c:v>115.89405992766025</c:v>
                </c:pt>
                <c:pt idx="69">
                  <c:v>116.55448732459027</c:v>
                </c:pt>
                <c:pt idx="70">
                  <c:v>116.66400906598535</c:v>
                </c:pt>
                <c:pt idx="71">
                  <c:v>117.6546435937538</c:v>
                </c:pt>
                <c:pt idx="72">
                  <c:v>118.20473486358881</c:v>
                </c:pt>
                <c:pt idx="73">
                  <c:v>118.97468400191394</c:v>
                </c:pt>
                <c:pt idx="74">
                  <c:v>119.96533166493562</c:v>
                </c:pt>
                <c:pt idx="75">
                  <c:v>120.84563006560904</c:v>
                </c:pt>
                <c:pt idx="76">
                  <c:v>121.61639358963414</c:v>
                </c:pt>
                <c:pt idx="77">
                  <c:v>122.38636899846573</c:v>
                </c:pt>
                <c:pt idx="78">
                  <c:v>123.37780477668092</c:v>
                </c:pt>
                <c:pt idx="79">
                  <c:v>124.47718606590416</c:v>
                </c:pt>
                <c:pt idx="80">
                  <c:v>125.46703247847907</c:v>
                </c:pt>
                <c:pt idx="81">
                  <c:v>126.34652962870571</c:v>
                </c:pt>
                <c:pt idx="82">
                  <c:v>127.44672530362894</c:v>
                </c:pt>
                <c:pt idx="83">
                  <c:v>127.99601532301713</c:v>
                </c:pt>
                <c:pt idx="84">
                  <c:v>128.76517634614873</c:v>
                </c:pt>
                <c:pt idx="85">
                  <c:v>129.64469976688187</c:v>
                </c:pt>
                <c:pt idx="86">
                  <c:v>130.74489544180506</c:v>
                </c:pt>
                <c:pt idx="87">
                  <c:v>131.73398000969291</c:v>
                </c:pt>
                <c:pt idx="88">
                  <c:v>132.72306457758074</c:v>
                </c:pt>
                <c:pt idx="89">
                  <c:v>133.38179752684468</c:v>
                </c:pt>
                <c:pt idx="90">
                  <c:v>134.48121822182756</c:v>
                </c:pt>
                <c:pt idx="91">
                  <c:v>135.25041865071881</c:v>
                </c:pt>
                <c:pt idx="92">
                  <c:v>136.01804284922304</c:v>
                </c:pt>
                <c:pt idx="93">
                  <c:v>136.56735913911771</c:v>
                </c:pt>
                <c:pt idx="94">
                  <c:v>137.33813579839605</c:v>
                </c:pt>
                <c:pt idx="95">
                  <c:v>137.99778821538578</c:v>
                </c:pt>
                <c:pt idx="96">
                  <c:v>138.76528106135771</c:v>
                </c:pt>
                <c:pt idx="97">
                  <c:v>139.53448149024896</c:v>
                </c:pt>
                <c:pt idx="98">
                  <c:v>140.30289380394669</c:v>
                </c:pt>
                <c:pt idx="99">
                  <c:v>140.85063386345431</c:v>
                </c:pt>
                <c:pt idx="100">
                  <c:v>141.51028628044403</c:v>
                </c:pt>
                <c:pt idx="101">
                  <c:v>142.05881445514521</c:v>
                </c:pt>
                <c:pt idx="102">
                  <c:v>142.71767875694141</c:v>
                </c:pt>
                <c:pt idx="103">
                  <c:v>143.59563908254069</c:v>
                </c:pt>
                <c:pt idx="104">
                  <c:v>144.69505977752357</c:v>
                </c:pt>
                <c:pt idx="105">
                  <c:v>145.24201172183763</c:v>
                </c:pt>
                <c:pt idx="106">
                  <c:v>146.11997204743685</c:v>
                </c:pt>
                <c:pt idx="107">
                  <c:v>146.99793237303612</c:v>
                </c:pt>
                <c:pt idx="108">
                  <c:v>147.87746892902243</c:v>
                </c:pt>
                <c:pt idx="109">
                  <c:v>148.64430501233309</c:v>
                </c:pt>
                <c:pt idx="110">
                  <c:v>149.19283318703421</c:v>
                </c:pt>
                <c:pt idx="111">
                  <c:v>150.18034152453498</c:v>
                </c:pt>
                <c:pt idx="112">
                  <c:v>150.83684148075059</c:v>
                </c:pt>
                <c:pt idx="113">
                  <c:v>151.60525379444832</c:v>
                </c:pt>
                <c:pt idx="114">
                  <c:v>152.48400223524112</c:v>
                </c:pt>
                <c:pt idx="115">
                  <c:v>153.03174229474871</c:v>
                </c:pt>
                <c:pt idx="116">
                  <c:v>153.03016606436165</c:v>
                </c:pt>
                <c:pt idx="117">
                  <c:v>154.12801052895747</c:v>
                </c:pt>
                <c:pt idx="118">
                  <c:v>154.78451048517306</c:v>
                </c:pt>
                <c:pt idx="119">
                  <c:v>155.99124619900914</c:v>
                </c:pt>
                <c:pt idx="120">
                  <c:v>156.86920652460836</c:v>
                </c:pt>
                <c:pt idx="121">
                  <c:v>157.63604260791902</c:v>
                </c:pt>
                <c:pt idx="122">
                  <c:v>158.18299455223311</c:v>
                </c:pt>
                <c:pt idx="123">
                  <c:v>158.95061875073728</c:v>
                </c:pt>
                <c:pt idx="124">
                  <c:v>159.71679807138665</c:v>
                </c:pt>
                <c:pt idx="125">
                  <c:v>160.48442226989087</c:v>
                </c:pt>
                <c:pt idx="126">
                  <c:v>160.81306630559541</c:v>
                </c:pt>
                <c:pt idx="127">
                  <c:v>161.36080636510303</c:v>
                </c:pt>
                <c:pt idx="128">
                  <c:v>162.67787820603417</c:v>
                </c:pt>
                <c:pt idx="129">
                  <c:v>163.44313805895771</c:v>
                </c:pt>
                <c:pt idx="130">
                  <c:v>164.21010549480062</c:v>
                </c:pt>
                <c:pt idx="131">
                  <c:v>164.97694157811128</c:v>
                </c:pt>
                <c:pt idx="132">
                  <c:v>165.63344153432689</c:v>
                </c:pt>
                <c:pt idx="133">
                  <c:v>166.62108122435993</c:v>
                </c:pt>
                <c:pt idx="134">
                  <c:v>167.38791730767059</c:v>
                </c:pt>
                <c:pt idx="135">
                  <c:v>168.26443275541504</c:v>
                </c:pt>
                <c:pt idx="136">
                  <c:v>168.91935648124354</c:v>
                </c:pt>
                <c:pt idx="137">
                  <c:v>169.79744815937502</c:v>
                </c:pt>
                <c:pt idx="138">
                  <c:v>170.45316000039708</c:v>
                </c:pt>
                <c:pt idx="139">
                  <c:v>171.11057942433848</c:v>
                </c:pt>
                <c:pt idx="140">
                  <c:v>172.53325870120347</c:v>
                </c:pt>
                <c:pt idx="141">
                  <c:v>173.51932216084941</c:v>
                </c:pt>
                <c:pt idx="142">
                  <c:v>174.39504949340028</c:v>
                </c:pt>
                <c:pt idx="143">
                  <c:v>175.26985735822538</c:v>
                </c:pt>
                <c:pt idx="144">
                  <c:v>176.03524856368128</c:v>
                </c:pt>
                <c:pt idx="145">
                  <c:v>176.91176401142565</c:v>
                </c:pt>
                <c:pt idx="146">
                  <c:v>177.67636710168796</c:v>
                </c:pt>
                <c:pt idx="147">
                  <c:v>178.00343490700547</c:v>
                </c:pt>
                <c:pt idx="148">
                  <c:v>181.17612397111739</c:v>
                </c:pt>
                <c:pt idx="149">
                  <c:v>182.48925523608085</c:v>
                </c:pt>
                <c:pt idx="150">
                  <c:v>184.02240199257312</c:v>
                </c:pt>
                <c:pt idx="151">
                  <c:v>186.75217031791775</c:v>
                </c:pt>
                <c:pt idx="152">
                  <c:v>187.73600078451531</c:v>
                </c:pt>
                <c:pt idx="153">
                  <c:v>188.7196998985807</c:v>
                </c:pt>
                <c:pt idx="154">
                  <c:v>190.13870130454251</c:v>
                </c:pt>
                <c:pt idx="155">
                  <c:v>191.5607238187462</c:v>
                </c:pt>
                <c:pt idx="156">
                  <c:v>192.76365030914687</c:v>
                </c:pt>
                <c:pt idx="157">
                  <c:v>194.07231558801359</c:v>
                </c:pt>
                <c:pt idx="158">
                  <c:v>195.71277736335904</c:v>
                </c:pt>
                <c:pt idx="159">
                  <c:v>198.66426876315185</c:v>
                </c:pt>
                <c:pt idx="160">
                  <c:v>200.30092131506186</c:v>
                </c:pt>
                <c:pt idx="161">
                  <c:v>201.93757386697192</c:v>
                </c:pt>
                <c:pt idx="162">
                  <c:v>203.57501453407545</c:v>
                </c:pt>
                <c:pt idx="163">
                  <c:v>205.75966985055757</c:v>
                </c:pt>
                <c:pt idx="164">
                  <c:v>208.05072071816713</c:v>
                </c:pt>
                <c:pt idx="165">
                  <c:v>209.57953284109496</c:v>
                </c:pt>
                <c:pt idx="166">
                  <c:v>210.45237041793624</c:v>
                </c:pt>
                <c:pt idx="167">
                  <c:v>211.76274327972223</c:v>
                </c:pt>
                <c:pt idx="168">
                  <c:v>212.96186054668752</c:v>
                </c:pt>
                <c:pt idx="169">
                  <c:v>214.05156115428346</c:v>
                </c:pt>
                <c:pt idx="170">
                  <c:v>215.7988125383531</c:v>
                </c:pt>
                <c:pt idx="171">
                  <c:v>217.65088324316298</c:v>
                </c:pt>
                <c:pt idx="172">
                  <c:v>218.41338469290918</c:v>
                </c:pt>
                <c:pt idx="173">
                  <c:v>219.83120392608066</c:v>
                </c:pt>
                <c:pt idx="174">
                  <c:v>221.35620682557308</c:v>
                </c:pt>
                <c:pt idx="175">
                  <c:v>222.7738947062123</c:v>
                </c:pt>
                <c:pt idx="176">
                  <c:v>224.30126195128531</c:v>
                </c:pt>
                <c:pt idx="177">
                  <c:v>224.73419989760117</c:v>
                </c:pt>
                <c:pt idx="178">
                  <c:v>224.73419989760117</c:v>
                </c:pt>
              </c:numCache>
            </c:numRef>
          </c:xVal>
          <c:yVal>
            <c:numRef>
              <c:f>calculation!$X$19:$X$20</c:f>
              <c:numCache>
                <c:formatCode>General</c:formatCode>
                <c:ptCount val="2"/>
                <c:pt idx="0">
                  <c:v>1.9999871999999999</c:v>
                </c:pt>
                <c:pt idx="1">
                  <c:v>-8.6797625422529148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26656"/>
        <c:axId val="67318528"/>
      </c:scatterChart>
      <c:valAx>
        <c:axId val="42326656"/>
        <c:scaling>
          <c:orientation val="minMax"/>
          <c:max val="200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 (Km/h)</a:t>
                </a:r>
              </a:p>
            </c:rich>
          </c:tx>
          <c:layout>
            <c:manualLayout>
              <c:xMode val="edge"/>
              <c:yMode val="edge"/>
              <c:x val="0.51579923459288257"/>
              <c:y val="4.92872533390940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67318528"/>
        <c:crossesAt val="2"/>
        <c:crossBetween val="midCat"/>
        <c:majorUnit val="10"/>
        <c:minorUnit val="1"/>
      </c:valAx>
      <c:valAx>
        <c:axId val="67318528"/>
        <c:scaling>
          <c:orientation val="minMax"/>
          <c:max val="2"/>
          <c:min val="-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-Vs (m/s)</a:t>
                </a:r>
              </a:p>
            </c:rich>
          </c:tx>
          <c:layout>
            <c:manualLayout>
              <c:xMode val="edge"/>
              <c:yMode val="edge"/>
              <c:x val="9.4861214973826612E-3"/>
              <c:y val="0.50591418174504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42326656"/>
        <c:crosses val="autoZero"/>
        <c:crossBetween val="midCat"/>
        <c:majorUnit val="1"/>
        <c:min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ASK-21 polar</a:t>
            </a:r>
          </a:p>
        </c:rich>
      </c:tx>
      <c:layout>
        <c:manualLayout>
          <c:xMode val="edge"/>
          <c:yMode val="edge"/>
          <c:x val="0.34577218892414568"/>
          <c:y val="1.028806584362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08004916834084"/>
          <c:y val="0.29321076030442317"/>
          <c:w val="0.73880776490536793"/>
          <c:h val="0.6574093888930751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calculation!$E$19:$E$197</c:f>
              <c:numCache>
                <c:formatCode>General</c:formatCode>
                <c:ptCount val="179"/>
                <c:pt idx="0">
                  <c:v>11.664</c:v>
                </c:pt>
                <c:pt idx="1">
                  <c:v>100</c:v>
                </c:pt>
                <c:pt idx="2">
                  <c:v>43.693845364948636</c:v>
                </c:pt>
                <c:pt idx="3">
                  <c:v>43.694731923616665</c:v>
                </c:pt>
                <c:pt idx="4">
                  <c:v>43.696058215384049</c:v>
                </c:pt>
                <c:pt idx="5">
                  <c:v>43.817878468841357</c:v>
                </c:pt>
                <c:pt idx="6">
                  <c:v>43.822297077242844</c:v>
                </c:pt>
                <c:pt idx="7">
                  <c:v>43.885420054406914</c:v>
                </c:pt>
                <c:pt idx="8">
                  <c:v>43.888959196609704</c:v>
                </c:pt>
                <c:pt idx="9">
                  <c:v>43.952075081304436</c:v>
                </c:pt>
                <c:pt idx="10">
                  <c:v>43.955614223507233</c:v>
                </c:pt>
                <c:pt idx="11">
                  <c:v>44.019176933770645</c:v>
                </c:pt>
                <c:pt idx="12">
                  <c:v>44.082292818465369</c:v>
                </c:pt>
                <c:pt idx="13">
                  <c:v>44.085392227568811</c:v>
                </c:pt>
                <c:pt idx="14">
                  <c:v>44.27076100635086</c:v>
                </c:pt>
                <c:pt idx="15">
                  <c:v>44.273413589885621</c:v>
                </c:pt>
                <c:pt idx="16">
                  <c:v>44.399652451744416</c:v>
                </c:pt>
                <c:pt idx="17">
                  <c:v>44.401858209710497</c:v>
                </c:pt>
                <c:pt idx="18">
                  <c:v>44.527210512901249</c:v>
                </c:pt>
                <c:pt idx="19">
                  <c:v>44.651669164954633</c:v>
                </c:pt>
                <c:pt idx="20">
                  <c:v>44.654768574058082</c:v>
                </c:pt>
                <c:pt idx="21">
                  <c:v>44.897501244896645</c:v>
                </c:pt>
                <c:pt idx="22">
                  <c:v>45.257174550283651</c:v>
                </c:pt>
                <c:pt idx="23">
                  <c:v>45.616415215040654</c:v>
                </c:pt>
                <c:pt idx="24">
                  <c:v>45.974769321129628</c:v>
                </c:pt>
                <c:pt idx="25">
                  <c:v>46.332676601649908</c:v>
                </c:pt>
                <c:pt idx="26">
                  <c:v>46.869314109645977</c:v>
                </c:pt>
                <c:pt idx="27">
                  <c:v>47.226781657066923</c:v>
                </c:pt>
                <c:pt idx="28">
                  <c:v>47.584249204487861</c:v>
                </c:pt>
                <c:pt idx="29">
                  <c:v>48.119567513185899</c:v>
                </c:pt>
                <c:pt idx="30">
                  <c:v>48.596188545590699</c:v>
                </c:pt>
                <c:pt idx="31">
                  <c:v>49.131953679857432</c:v>
                </c:pt>
                <c:pt idx="32">
                  <c:v>49.548997969770298</c:v>
                </c:pt>
                <c:pt idx="33">
                  <c:v>50.02517926907575</c:v>
                </c:pt>
                <c:pt idx="34">
                  <c:v>50.501807393949896</c:v>
                </c:pt>
                <c:pt idx="35">
                  <c:v>50.799251373310206</c:v>
                </c:pt>
                <c:pt idx="36">
                  <c:v>51.156718920731144</c:v>
                </c:pt>
                <c:pt idx="37">
                  <c:v>51.57376321064401</c:v>
                </c:pt>
                <c:pt idx="38">
                  <c:v>51.989935126827532</c:v>
                </c:pt>
                <c:pt idx="39">
                  <c:v>52.347842407347819</c:v>
                </c:pt>
                <c:pt idx="40">
                  <c:v>52.823583973553916</c:v>
                </c:pt>
                <c:pt idx="41">
                  <c:v>53.061458302891651</c:v>
                </c:pt>
                <c:pt idx="42">
                  <c:v>53.359349107820663</c:v>
                </c:pt>
                <c:pt idx="43">
                  <c:v>53.716376922142246</c:v>
                </c:pt>
                <c:pt idx="44">
                  <c:v>54.133421212055111</c:v>
                </c:pt>
                <c:pt idx="45">
                  <c:v>54.311718798900912</c:v>
                </c:pt>
                <c:pt idx="46">
                  <c:v>54.609602511360563</c:v>
                </c:pt>
                <c:pt idx="47">
                  <c:v>55.025774427544093</c:v>
                </c:pt>
                <c:pt idx="48">
                  <c:v>55.144495271897959</c:v>
                </c:pt>
                <c:pt idx="49">
                  <c:v>55.323232591843102</c:v>
                </c:pt>
                <c:pt idx="50">
                  <c:v>55.620676571203411</c:v>
                </c:pt>
                <c:pt idx="51">
                  <c:v>55.91813473550242</c:v>
                </c:pt>
                <c:pt idx="52">
                  <c:v>56.453892777299799</c:v>
                </c:pt>
                <c:pt idx="53">
                  <c:v>56.810487950991387</c:v>
                </c:pt>
                <c:pt idx="54">
                  <c:v>57.286676342766185</c:v>
                </c:pt>
                <c:pt idx="55">
                  <c:v>57.524110939004572</c:v>
                </c:pt>
                <c:pt idx="56">
                  <c:v>57.881145845795508</c:v>
                </c:pt>
                <c:pt idx="57">
                  <c:v>58.178164276995162</c:v>
                </c:pt>
                <c:pt idx="58">
                  <c:v>58.475615348824817</c:v>
                </c:pt>
                <c:pt idx="59">
                  <c:v>58.89178726500834</c:v>
                </c:pt>
                <c:pt idx="60">
                  <c:v>59.307959181191862</c:v>
                </c:pt>
                <c:pt idx="61">
                  <c:v>59.724577922944071</c:v>
                </c:pt>
                <c:pt idx="62">
                  <c:v>60.140310106028252</c:v>
                </c:pt>
                <c:pt idx="63">
                  <c:v>60.616065857173048</c:v>
                </c:pt>
                <c:pt idx="64">
                  <c:v>61.03223777335657</c:v>
                </c:pt>
                <c:pt idx="65">
                  <c:v>61.389272680147506</c:v>
                </c:pt>
                <c:pt idx="66">
                  <c:v>61.805011955701026</c:v>
                </c:pt>
                <c:pt idx="67">
                  <c:v>62.161607129392621</c:v>
                </c:pt>
                <c:pt idx="68">
                  <c:v>62.577786138045489</c:v>
                </c:pt>
                <c:pt idx="69">
                  <c:v>62.934388404206409</c:v>
                </c:pt>
                <c:pt idx="70">
                  <c:v>62.993525413599002</c:v>
                </c:pt>
                <c:pt idx="71">
                  <c:v>63.528425266605723</c:v>
                </c:pt>
                <c:pt idx="72">
                  <c:v>63.825450790274736</c:v>
                </c:pt>
                <c:pt idx="73">
                  <c:v>64.241190065828263</c:v>
                </c:pt>
                <c:pt idx="74">
                  <c:v>64.77609701130433</c:v>
                </c:pt>
                <c:pt idx="75">
                  <c:v>65.251420121819137</c:v>
                </c:pt>
                <c:pt idx="76">
                  <c:v>65.667599130471999</c:v>
                </c:pt>
                <c:pt idx="77">
                  <c:v>66.083352590964211</c:v>
                </c:pt>
                <c:pt idx="78">
                  <c:v>66.618685084600926</c:v>
                </c:pt>
                <c:pt idx="79">
                  <c:v>67.212303491308944</c:v>
                </c:pt>
                <c:pt idx="80">
                  <c:v>67.746777796155001</c:v>
                </c:pt>
                <c:pt idx="81">
                  <c:v>68.221668266039799</c:v>
                </c:pt>
                <c:pt idx="82">
                  <c:v>68.815726405847158</c:v>
                </c:pt>
                <c:pt idx="83">
                  <c:v>69.112319288886141</c:v>
                </c:pt>
                <c:pt idx="84">
                  <c:v>69.527633016279012</c:v>
                </c:pt>
                <c:pt idx="85">
                  <c:v>70.002537671102516</c:v>
                </c:pt>
                <c:pt idx="86">
                  <c:v>70.596595810909861</c:v>
                </c:pt>
                <c:pt idx="87">
                  <c:v>71.130658752533961</c:v>
                </c:pt>
                <c:pt idx="88">
                  <c:v>71.664721694158061</c:v>
                </c:pt>
                <c:pt idx="89">
                  <c:v>72.020409031773582</c:v>
                </c:pt>
                <c:pt idx="90">
                  <c:v>72.614048715889609</c:v>
                </c:pt>
                <c:pt idx="91">
                  <c:v>73.029383720690504</c:v>
                </c:pt>
                <c:pt idx="92">
                  <c:v>73.4438676291701</c:v>
                </c:pt>
                <c:pt idx="93">
                  <c:v>73.740474697147789</c:v>
                </c:pt>
                <c:pt idx="94">
                  <c:v>74.156660798269996</c:v>
                </c:pt>
                <c:pt idx="95">
                  <c:v>74.512844608739613</c:v>
                </c:pt>
                <c:pt idx="96">
                  <c:v>74.927257592525763</c:v>
                </c:pt>
                <c:pt idx="97">
                  <c:v>75.342592597326657</c:v>
                </c:pt>
                <c:pt idx="98">
                  <c:v>75.757502053966888</c:v>
                </c:pt>
                <c:pt idx="99">
                  <c:v>76.053258025623279</c:v>
                </c:pt>
                <c:pt idx="100">
                  <c:v>76.409441836092881</c:v>
                </c:pt>
                <c:pt idx="101">
                  <c:v>76.705623355909935</c:v>
                </c:pt>
                <c:pt idx="102">
                  <c:v>77.061381618218903</c:v>
                </c:pt>
                <c:pt idx="103">
                  <c:v>77.535442269190426</c:v>
                </c:pt>
                <c:pt idx="104">
                  <c:v>78.129081953306454</c:v>
                </c:pt>
                <c:pt idx="105">
                  <c:v>78.424412376802167</c:v>
                </c:pt>
                <c:pt idx="106">
                  <c:v>78.898473027773676</c:v>
                </c:pt>
                <c:pt idx="107">
                  <c:v>79.372533678745199</c:v>
                </c:pt>
                <c:pt idx="108">
                  <c:v>79.847445426038021</c:v>
                </c:pt>
                <c:pt idx="109">
                  <c:v>80.261503786356954</c:v>
                </c:pt>
                <c:pt idx="110">
                  <c:v>80.55768530617398</c:v>
                </c:pt>
                <c:pt idx="111">
                  <c:v>81.090897151476767</c:v>
                </c:pt>
                <c:pt idx="112">
                  <c:v>81.445378769303773</c:v>
                </c:pt>
                <c:pt idx="113">
                  <c:v>81.860288225944018</c:v>
                </c:pt>
                <c:pt idx="114">
                  <c:v>82.334774425076191</c:v>
                </c:pt>
                <c:pt idx="115">
                  <c:v>82.630530396732567</c:v>
                </c:pt>
                <c:pt idx="116">
                  <c:v>82.629679300411254</c:v>
                </c:pt>
                <c:pt idx="117">
                  <c:v>83.222467888205983</c:v>
                </c:pt>
                <c:pt idx="118">
                  <c:v>83.57694950603296</c:v>
                </c:pt>
                <c:pt idx="119">
                  <c:v>84.22853466469175</c:v>
                </c:pt>
                <c:pt idx="120">
                  <c:v>84.70259531566326</c:v>
                </c:pt>
                <c:pt idx="121">
                  <c:v>85.116653675982192</c:v>
                </c:pt>
                <c:pt idx="122">
                  <c:v>85.41198409947792</c:v>
                </c:pt>
                <c:pt idx="123">
                  <c:v>85.826468007957487</c:v>
                </c:pt>
                <c:pt idx="124">
                  <c:v>86.240171744809203</c:v>
                </c:pt>
                <c:pt idx="125">
                  <c:v>86.654655653288799</c:v>
                </c:pt>
                <c:pt idx="126">
                  <c:v>86.832109236282619</c:v>
                </c:pt>
                <c:pt idx="127">
                  <c:v>87.127865207938996</c:v>
                </c:pt>
                <c:pt idx="128">
                  <c:v>87.839027109089713</c:v>
                </c:pt>
                <c:pt idx="129">
                  <c:v>88.252234373087319</c:v>
                </c:pt>
                <c:pt idx="130">
                  <c:v>88.666363658099684</c:v>
                </c:pt>
                <c:pt idx="131">
                  <c:v>89.080422018418616</c:v>
                </c:pt>
                <c:pt idx="132">
                  <c:v>89.434903636245622</c:v>
                </c:pt>
                <c:pt idx="133">
                  <c:v>89.968186406241855</c:v>
                </c:pt>
                <c:pt idx="134">
                  <c:v>90.382244766560788</c:v>
                </c:pt>
                <c:pt idx="135">
                  <c:v>90.855525245904445</c:v>
                </c:pt>
                <c:pt idx="136">
                  <c:v>91.20915576741011</c:v>
                </c:pt>
                <c:pt idx="137">
                  <c:v>91.683287343075065</c:v>
                </c:pt>
                <c:pt idx="138">
                  <c:v>92.037343412741393</c:v>
                </c:pt>
                <c:pt idx="139">
                  <c:v>92.392321503422508</c:v>
                </c:pt>
                <c:pt idx="140">
                  <c:v>93.160506858101215</c:v>
                </c:pt>
                <c:pt idx="141">
                  <c:v>93.692938531776136</c:v>
                </c:pt>
                <c:pt idx="142">
                  <c:v>94.165793462959115</c:v>
                </c:pt>
                <c:pt idx="143">
                  <c:v>94.638151921287999</c:v>
                </c:pt>
                <c:pt idx="144">
                  <c:v>95.05143010997908</c:v>
                </c:pt>
                <c:pt idx="145">
                  <c:v>95.524710589322694</c:v>
                </c:pt>
                <c:pt idx="146">
                  <c:v>95.937563229853097</c:v>
                </c:pt>
                <c:pt idx="147">
                  <c:v>96.114165716525633</c:v>
                </c:pt>
                <c:pt idx="148">
                  <c:v>97.827280761942433</c:v>
                </c:pt>
                <c:pt idx="149">
                  <c:v>98.536314922289876</c:v>
                </c:pt>
                <c:pt idx="150">
                  <c:v>99.364147944153942</c:v>
                </c:pt>
                <c:pt idx="151">
                  <c:v>100.83810492328172</c:v>
                </c:pt>
                <c:pt idx="152">
                  <c:v>101.3693308771681</c:v>
                </c:pt>
                <c:pt idx="153">
                  <c:v>101.90048590636107</c:v>
                </c:pt>
                <c:pt idx="154">
                  <c:v>102.66668536962338</c:v>
                </c:pt>
                <c:pt idx="155">
                  <c:v>103.43451610083487</c:v>
                </c:pt>
                <c:pt idx="156">
                  <c:v>104.08404444338383</c:v>
                </c:pt>
                <c:pt idx="157">
                  <c:v>104.7906671641542</c:v>
                </c:pt>
                <c:pt idx="158">
                  <c:v>105.67644566056103</c:v>
                </c:pt>
                <c:pt idx="159">
                  <c:v>107.27012352222022</c:v>
                </c:pt>
                <c:pt idx="160">
                  <c:v>108.15384520251719</c:v>
                </c:pt>
                <c:pt idx="161">
                  <c:v>109.0375668828142</c:v>
                </c:pt>
                <c:pt idx="162">
                  <c:v>109.92171411127184</c:v>
                </c:pt>
                <c:pt idx="163">
                  <c:v>111.10133361261208</c:v>
                </c:pt>
                <c:pt idx="164">
                  <c:v>112.33840211564099</c:v>
                </c:pt>
                <c:pt idx="165">
                  <c:v>113.16389462262147</c:v>
                </c:pt>
                <c:pt idx="166">
                  <c:v>113.63518921054872</c:v>
                </c:pt>
                <c:pt idx="167">
                  <c:v>114.34273395233382</c:v>
                </c:pt>
                <c:pt idx="168">
                  <c:v>114.99020547877295</c:v>
                </c:pt>
                <c:pt idx="169">
                  <c:v>115.57859673557422</c:v>
                </c:pt>
                <c:pt idx="170">
                  <c:v>116.52203700775004</c:v>
                </c:pt>
                <c:pt idx="171">
                  <c:v>117.52207518529318</c:v>
                </c:pt>
                <c:pt idx="172">
                  <c:v>117.93379303072849</c:v>
                </c:pt>
                <c:pt idx="173">
                  <c:v>118.69935417174982</c:v>
                </c:pt>
                <c:pt idx="174">
                  <c:v>119.52278986262044</c:v>
                </c:pt>
                <c:pt idx="175">
                  <c:v>120.28828007894832</c:v>
                </c:pt>
                <c:pt idx="176">
                  <c:v>121.11299241430092</c:v>
                </c:pt>
                <c:pt idx="177">
                  <c:v>121.34676020388832</c:v>
                </c:pt>
                <c:pt idx="178">
                  <c:v>121.34676020388832</c:v>
                </c:pt>
              </c:numCache>
            </c:numRef>
          </c:xVal>
          <c:yVal>
            <c:numRef>
              <c:f>calculation!$F$19:$F$197</c:f>
              <c:numCache>
                <c:formatCode>General</c:formatCode>
                <c:ptCount val="179"/>
                <c:pt idx="2">
                  <c:v>-3.6399587083427924</c:v>
                </c:pt>
                <c:pt idx="3">
                  <c:v>-3.6248621504823246</c:v>
                </c:pt>
                <c:pt idx="4">
                  <c:v>-3.6022202119988669</c:v>
                </c:pt>
                <c:pt idx="5">
                  <c:v>-3.5570356020550808</c:v>
                </c:pt>
                <c:pt idx="6">
                  <c:v>-3.4815589716556357</c:v>
                </c:pt>
                <c:pt idx="7">
                  <c:v>-3.421228532628223</c:v>
                </c:pt>
                <c:pt idx="8">
                  <c:v>-3.3608470109356228</c:v>
                </c:pt>
                <c:pt idx="9">
                  <c:v>-3.3005165719082101</c:v>
                </c:pt>
                <c:pt idx="10">
                  <c:v>-3.2401354125040163</c:v>
                </c:pt>
                <c:pt idx="11">
                  <c:v>-3.1722577814115858</c:v>
                </c:pt>
                <c:pt idx="12">
                  <c:v>-3.1119273423841727</c:v>
                </c:pt>
                <c:pt idx="13">
                  <c:v>-3.0590940996218072</c:v>
                </c:pt>
                <c:pt idx="14">
                  <c:v>-2.9460333077392131</c:v>
                </c:pt>
                <c:pt idx="15">
                  <c:v>-2.9007476193302701</c:v>
                </c:pt>
                <c:pt idx="16">
                  <c:v>-2.7800885527174723</c:v>
                </c:pt>
                <c:pt idx="17">
                  <c:v>-2.7423504186619523</c:v>
                </c:pt>
                <c:pt idx="18">
                  <c:v>-2.6367871853328113</c:v>
                </c:pt>
                <c:pt idx="19">
                  <c:v>-2.5463194229989212</c:v>
                </c:pt>
                <c:pt idx="20">
                  <c:v>-2.4934865425249613</c:v>
                </c:pt>
                <c:pt idx="21">
                  <c:v>-2.4182178656703179</c:v>
                </c:pt>
                <c:pt idx="22">
                  <c:v>-2.3807909373551905</c:v>
                </c:pt>
                <c:pt idx="23">
                  <c:v>-2.3509119256818911</c:v>
                </c:pt>
                <c:pt idx="24">
                  <c:v>-2.336128022715438</c:v>
                </c:pt>
                <c:pt idx="25">
                  <c:v>-2.3288920363908123</c:v>
                </c:pt>
                <c:pt idx="26">
                  <c:v>-2.3218114717921812</c:v>
                </c:pt>
                <c:pt idx="27">
                  <c:v>-2.322122677532573</c:v>
                </c:pt>
                <c:pt idx="28">
                  <c:v>-2.3224338832729647</c:v>
                </c:pt>
                <c:pt idx="29">
                  <c:v>-2.3379948948693854</c:v>
                </c:pt>
                <c:pt idx="30">
                  <c:v>-2.3384097150937726</c:v>
                </c:pt>
                <c:pt idx="31">
                  <c:v>-2.3464235346251754</c:v>
                </c:pt>
                <c:pt idx="32">
                  <c:v>-2.3467865476075662</c:v>
                </c:pt>
                <c:pt idx="33">
                  <c:v>-2.3547481976085654</c:v>
                </c:pt>
                <c:pt idx="34">
                  <c:v>-2.3551630178329526</c:v>
                </c:pt>
                <c:pt idx="35">
                  <c:v>-2.362969246107959</c:v>
                </c:pt>
                <c:pt idx="36">
                  <c:v>-2.3632800895599453</c:v>
                </c:pt>
                <c:pt idx="37">
                  <c:v>-2.3636427402539297</c:v>
                </c:pt>
                <c:pt idx="38">
                  <c:v>-2.3790990505011376</c:v>
                </c:pt>
                <c:pt idx="39">
                  <c:v>-2.3718634264649179</c:v>
                </c:pt>
                <c:pt idx="40">
                  <c:v>-2.3873711816657184</c:v>
                </c:pt>
                <c:pt idx="41">
                  <c:v>-2.3951252404103207</c:v>
                </c:pt>
                <c:pt idx="42">
                  <c:v>-2.3953842766203097</c:v>
                </c:pt>
                <c:pt idx="43">
                  <c:v>-2.4032415875605024</c:v>
                </c:pt>
                <c:pt idx="44">
                  <c:v>-2.4036042382544869</c:v>
                </c:pt>
                <c:pt idx="45">
                  <c:v>-2.4113061274686856</c:v>
                </c:pt>
                <c:pt idx="46">
                  <c:v>-2.4115651636786746</c:v>
                </c:pt>
                <c:pt idx="47">
                  <c:v>-2.4270203870606659</c:v>
                </c:pt>
                <c:pt idx="48">
                  <c:v>-2.4346701067444614</c:v>
                </c:pt>
                <c:pt idx="49">
                  <c:v>-2.4348255284704554</c:v>
                </c:pt>
                <c:pt idx="50">
                  <c:v>-2.4426306698802445</c:v>
                </c:pt>
                <c:pt idx="51">
                  <c:v>-2.450435811290034</c:v>
                </c:pt>
                <c:pt idx="52">
                  <c:v>-2.4584478193794088</c:v>
                </c:pt>
                <c:pt idx="53">
                  <c:v>-2.4738508732309965</c:v>
                </c:pt>
                <c:pt idx="54">
                  <c:v>-2.4818110740783736</c:v>
                </c:pt>
                <c:pt idx="55">
                  <c:v>-2.49711015115756</c:v>
                </c:pt>
                <c:pt idx="56">
                  <c:v>-2.5049663752325362</c:v>
                </c:pt>
                <c:pt idx="57">
                  <c:v>-2.5203172595537207</c:v>
                </c:pt>
                <c:pt idx="58">
                  <c:v>-2.5281216763866987</c:v>
                </c:pt>
                <c:pt idx="59">
                  <c:v>-2.5435754506150672</c:v>
                </c:pt>
                <c:pt idx="60">
                  <c:v>-2.5590288625550306</c:v>
                </c:pt>
                <c:pt idx="61">
                  <c:v>-2.566936531583599</c:v>
                </c:pt>
                <c:pt idx="62">
                  <c:v>-2.589935686434957</c:v>
                </c:pt>
                <c:pt idx="63">
                  <c:v>-2.6054401810401067</c:v>
                </c:pt>
                <c:pt idx="64">
                  <c:v>-2.6208932306916641</c:v>
                </c:pt>
                <c:pt idx="65">
                  <c:v>-2.6287483679014234</c:v>
                </c:pt>
                <c:pt idx="66">
                  <c:v>-2.6517464358875644</c:v>
                </c:pt>
                <c:pt idx="67">
                  <c:v>-2.6671473160087191</c:v>
                </c:pt>
                <c:pt idx="68">
                  <c:v>-2.6825996410834656</c:v>
                </c:pt>
                <c:pt idx="69">
                  <c:v>-2.6979997966278089</c:v>
                </c:pt>
                <c:pt idx="70">
                  <c:v>-2.7055969844927952</c:v>
                </c:pt>
                <c:pt idx="71">
                  <c:v>-2.7286972178093101</c:v>
                </c:pt>
                <c:pt idx="72">
                  <c:v>-2.7440455661116556</c:v>
                </c:pt>
                <c:pt idx="73">
                  <c:v>-2.7670421849441746</c:v>
                </c:pt>
                <c:pt idx="74">
                  <c:v>-2.7901413313954722</c:v>
                </c:pt>
                <c:pt idx="75">
                  <c:v>-2.8131890328931779</c:v>
                </c:pt>
                <c:pt idx="76">
                  <c:v>-2.8286395465258964</c:v>
                </c:pt>
                <c:pt idx="77">
                  <c:v>-2.8516350784931985</c:v>
                </c:pt>
                <c:pt idx="78">
                  <c:v>-2.8671877574562905</c:v>
                </c:pt>
                <c:pt idx="79">
                  <c:v>-2.9054269363767258</c:v>
                </c:pt>
                <c:pt idx="80">
                  <c:v>-2.9360692897205793</c:v>
                </c:pt>
                <c:pt idx="81">
                  <c:v>-2.9666598358224356</c:v>
                </c:pt>
                <c:pt idx="82">
                  <c:v>-2.9973525472546649</c:v>
                </c:pt>
                <c:pt idx="83">
                  <c:v>-3.0202433778727547</c:v>
                </c:pt>
                <c:pt idx="84">
                  <c:v>-3.0507813921558022</c:v>
                </c:pt>
                <c:pt idx="85">
                  <c:v>-3.0813701268156297</c:v>
                </c:pt>
                <c:pt idx="86">
                  <c:v>-3.1120610268058311</c:v>
                </c:pt>
                <c:pt idx="87">
                  <c:v>-3.1502447756002132</c:v>
                </c:pt>
                <c:pt idx="88">
                  <c:v>-3.1884277998177835</c:v>
                </c:pt>
                <c:pt idx="89">
                  <c:v>-3.2189129199936164</c:v>
                </c:pt>
                <c:pt idx="90">
                  <c:v>-3.2571455777227514</c:v>
                </c:pt>
                <c:pt idx="91">
                  <c:v>-3.2876806936985532</c:v>
                </c:pt>
                <c:pt idx="92">
                  <c:v>-3.3333043971899015</c:v>
                </c:pt>
                <c:pt idx="93">
                  <c:v>-3.3561923295007472</c:v>
                </c:pt>
                <c:pt idx="94">
                  <c:v>-3.3716374088073815</c:v>
                </c:pt>
                <c:pt idx="95">
                  <c:v>-3.394576061495008</c:v>
                </c:pt>
                <c:pt idx="96">
                  <c:v>-3.4401979535443279</c:v>
                </c:pt>
                <c:pt idx="97">
                  <c:v>-3.4707308957896967</c:v>
                </c:pt>
                <c:pt idx="98">
                  <c:v>-3.5088074072160276</c:v>
                </c:pt>
                <c:pt idx="99">
                  <c:v>-3.5467817533119845</c:v>
                </c:pt>
                <c:pt idx="100">
                  <c:v>-3.5697189568459886</c:v>
                </c:pt>
                <c:pt idx="101">
                  <c:v>-3.600148646895768</c:v>
                </c:pt>
                <c:pt idx="102">
                  <c:v>-3.6306297818991391</c:v>
                </c:pt>
                <c:pt idx="103">
                  <c:v>-3.6762998583064013</c:v>
                </c:pt>
                <c:pt idx="104">
                  <c:v>-3.7145249079790186</c:v>
                </c:pt>
                <c:pt idx="105">
                  <c:v>-3.7600392003718808</c:v>
                </c:pt>
                <c:pt idx="106">
                  <c:v>-3.8057092767791434</c:v>
                </c:pt>
                <c:pt idx="107">
                  <c:v>-3.8513757303023493</c:v>
                </c:pt>
                <c:pt idx="108">
                  <c:v>-3.881952871733199</c:v>
                </c:pt>
                <c:pt idx="109">
                  <c:v>-3.9351114494837742</c:v>
                </c:pt>
                <c:pt idx="110">
                  <c:v>-3.9655400526683371</c:v>
                </c:pt>
                <c:pt idx="111">
                  <c:v>-4.018796448288418</c:v>
                </c:pt>
                <c:pt idx="112">
                  <c:v>-4.071904305662212</c:v>
                </c:pt>
                <c:pt idx="113">
                  <c:v>-4.1099735713204311</c:v>
                </c:pt>
                <c:pt idx="114">
                  <c:v>-4.1480935573554314</c:v>
                </c:pt>
                <c:pt idx="115">
                  <c:v>-4.1860613822600881</c:v>
                </c:pt>
                <c:pt idx="116">
                  <c:v>-4.2011470714683883</c:v>
                </c:pt>
                <c:pt idx="117">
                  <c:v>-4.2544541874652513</c:v>
                </c:pt>
                <c:pt idx="118">
                  <c:v>-4.3075584219549903</c:v>
                </c:pt>
                <c:pt idx="119">
                  <c:v>-4.3759983246528789</c:v>
                </c:pt>
                <c:pt idx="120">
                  <c:v>-4.4216575324079725</c:v>
                </c:pt>
                <c:pt idx="121">
                  <c:v>-4.4748088643904369</c:v>
                </c:pt>
                <c:pt idx="122">
                  <c:v>-4.5203159110151878</c:v>
                </c:pt>
                <c:pt idx="123">
                  <c:v>-4.5659243983935012</c:v>
                </c:pt>
                <c:pt idx="124">
                  <c:v>-4.6266185749801148</c:v>
                </c:pt>
                <c:pt idx="125">
                  <c:v>-4.6722234394743731</c:v>
                </c:pt>
                <c:pt idx="126">
                  <c:v>-4.6950041344171671</c:v>
                </c:pt>
                <c:pt idx="127">
                  <c:v>-4.7329647135537121</c:v>
                </c:pt>
                <c:pt idx="128">
                  <c:v>-4.8014480908602701</c:v>
                </c:pt>
                <c:pt idx="129">
                  <c:v>-4.8696814891669788</c:v>
                </c:pt>
                <c:pt idx="130">
                  <c:v>-4.9228255753813306</c:v>
                </c:pt>
                <c:pt idx="131">
                  <c:v>-4.9759732844797391</c:v>
                </c:pt>
                <c:pt idx="132">
                  <c:v>-5.0290702732013663</c:v>
                </c:pt>
                <c:pt idx="133">
                  <c:v>-5.0823121772852238</c:v>
                </c:pt>
                <c:pt idx="134">
                  <c:v>-5.1354562634995764</c:v>
                </c:pt>
                <c:pt idx="135">
                  <c:v>-5.1961902918108045</c:v>
                </c:pt>
                <c:pt idx="136">
                  <c:v>-5.264369346856677</c:v>
                </c:pt>
                <c:pt idx="137">
                  <c:v>-5.3100176859596031</c:v>
                </c:pt>
                <c:pt idx="138">
                  <c:v>-5.3706502735172688</c:v>
                </c:pt>
                <c:pt idx="139">
                  <c:v>-5.4162007947506901</c:v>
                </c:pt>
                <c:pt idx="140">
                  <c:v>-5.5299738456386516</c:v>
                </c:pt>
                <c:pt idx="141">
                  <c:v>-5.5982941931626993</c:v>
                </c:pt>
                <c:pt idx="142">
                  <c:v>-5.6665638203099666</c:v>
                </c:pt>
                <c:pt idx="143">
                  <c:v>-5.7423762920613832</c:v>
                </c:pt>
                <c:pt idx="144">
                  <c:v>-5.8105951988318685</c:v>
                </c:pt>
                <c:pt idx="145">
                  <c:v>-5.8713219813749848</c:v>
                </c:pt>
                <c:pt idx="146">
                  <c:v>-5.9470837327496202</c:v>
                </c:pt>
                <c:pt idx="147">
                  <c:v>-5.9849392482485486</c:v>
                </c:pt>
                <c:pt idx="148">
                  <c:v>-6.2503082595668973</c:v>
                </c:pt>
                <c:pt idx="149">
                  <c:v>-6.3564732539377049</c:v>
                </c:pt>
                <c:pt idx="150">
                  <c:v>-6.4702716650140575</c:v>
                </c:pt>
                <c:pt idx="151">
                  <c:v>-6.7505089924973607</c:v>
                </c:pt>
                <c:pt idx="152">
                  <c:v>-6.8414361365295244</c:v>
                </c:pt>
                <c:pt idx="153">
                  <c:v>-6.9323632805616882</c:v>
                </c:pt>
                <c:pt idx="154">
                  <c:v>-7.0838070798617325</c:v>
                </c:pt>
                <c:pt idx="155">
                  <c:v>-7.2050831236292305</c:v>
                </c:pt>
                <c:pt idx="156">
                  <c:v>-7.3111829060870361</c:v>
                </c:pt>
                <c:pt idx="157">
                  <c:v>-7.4625723621262416</c:v>
                </c:pt>
                <c:pt idx="158">
                  <c:v>-7.6065566431554199</c:v>
                </c:pt>
                <c:pt idx="159">
                  <c:v>-7.8792982235272975</c:v>
                </c:pt>
                <c:pt idx="160">
                  <c:v>-8.0609749902728911</c:v>
                </c:pt>
                <c:pt idx="161">
                  <c:v>-8.2426481341344289</c:v>
                </c:pt>
                <c:pt idx="162">
                  <c:v>-8.4167784333918174</c:v>
                </c:pt>
                <c:pt idx="163">
                  <c:v>-8.6363759275493432</c:v>
                </c:pt>
                <c:pt idx="164">
                  <c:v>-8.8937130049160107</c:v>
                </c:pt>
                <c:pt idx="165">
                  <c:v>-9.0526996488202052</c:v>
                </c:pt>
                <c:pt idx="166">
                  <c:v>-9.1510863111232368</c:v>
                </c:pt>
                <c:pt idx="167">
                  <c:v>-9.2873538491135861</c:v>
                </c:pt>
                <c:pt idx="168">
                  <c:v>-9.4311135113313043</c:v>
                </c:pt>
                <c:pt idx="169">
                  <c:v>-9.5672868543362011</c:v>
                </c:pt>
                <c:pt idx="170">
                  <c:v>-9.7489672439658523</c:v>
                </c:pt>
                <c:pt idx="171">
                  <c:v>-9.9834620373607752</c:v>
                </c:pt>
                <c:pt idx="172">
                  <c:v>-10.081790733518917</c:v>
                </c:pt>
                <c:pt idx="173">
                  <c:v>-10.248244141462088</c:v>
                </c:pt>
                <c:pt idx="174">
                  <c:v>-10.44489791089431</c:v>
                </c:pt>
                <c:pt idx="175">
                  <c:v>-10.611340450185317</c:v>
                </c:pt>
                <c:pt idx="176">
                  <c:v>-10.785365685805088</c:v>
                </c:pt>
                <c:pt idx="177">
                  <c:v>-10.868474646044858</c:v>
                </c:pt>
                <c:pt idx="178">
                  <c:v>-10.868474646044858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calculation!$E$19:$E$197</c:f>
              <c:numCache>
                <c:formatCode>General</c:formatCode>
                <c:ptCount val="179"/>
                <c:pt idx="0">
                  <c:v>11.664</c:v>
                </c:pt>
                <c:pt idx="1">
                  <c:v>100</c:v>
                </c:pt>
                <c:pt idx="2">
                  <c:v>43.693845364948636</c:v>
                </c:pt>
                <c:pt idx="3">
                  <c:v>43.694731923616665</c:v>
                </c:pt>
                <c:pt idx="4">
                  <c:v>43.696058215384049</c:v>
                </c:pt>
                <c:pt idx="5">
                  <c:v>43.817878468841357</c:v>
                </c:pt>
                <c:pt idx="6">
                  <c:v>43.822297077242844</c:v>
                </c:pt>
                <c:pt idx="7">
                  <c:v>43.885420054406914</c:v>
                </c:pt>
                <c:pt idx="8">
                  <c:v>43.888959196609704</c:v>
                </c:pt>
                <c:pt idx="9">
                  <c:v>43.952075081304436</c:v>
                </c:pt>
                <c:pt idx="10">
                  <c:v>43.955614223507233</c:v>
                </c:pt>
                <c:pt idx="11">
                  <c:v>44.019176933770645</c:v>
                </c:pt>
                <c:pt idx="12">
                  <c:v>44.082292818465369</c:v>
                </c:pt>
                <c:pt idx="13">
                  <c:v>44.085392227568811</c:v>
                </c:pt>
                <c:pt idx="14">
                  <c:v>44.27076100635086</c:v>
                </c:pt>
                <c:pt idx="15">
                  <c:v>44.273413589885621</c:v>
                </c:pt>
                <c:pt idx="16">
                  <c:v>44.399652451744416</c:v>
                </c:pt>
                <c:pt idx="17">
                  <c:v>44.401858209710497</c:v>
                </c:pt>
                <c:pt idx="18">
                  <c:v>44.527210512901249</c:v>
                </c:pt>
                <c:pt idx="19">
                  <c:v>44.651669164954633</c:v>
                </c:pt>
                <c:pt idx="20">
                  <c:v>44.654768574058082</c:v>
                </c:pt>
                <c:pt idx="21">
                  <c:v>44.897501244896645</c:v>
                </c:pt>
                <c:pt idx="22">
                  <c:v>45.257174550283651</c:v>
                </c:pt>
                <c:pt idx="23">
                  <c:v>45.616415215040654</c:v>
                </c:pt>
                <c:pt idx="24">
                  <c:v>45.974769321129628</c:v>
                </c:pt>
                <c:pt idx="25">
                  <c:v>46.332676601649908</c:v>
                </c:pt>
                <c:pt idx="26">
                  <c:v>46.869314109645977</c:v>
                </c:pt>
                <c:pt idx="27">
                  <c:v>47.226781657066923</c:v>
                </c:pt>
                <c:pt idx="28">
                  <c:v>47.584249204487861</c:v>
                </c:pt>
                <c:pt idx="29">
                  <c:v>48.119567513185899</c:v>
                </c:pt>
                <c:pt idx="30">
                  <c:v>48.596188545590699</c:v>
                </c:pt>
                <c:pt idx="31">
                  <c:v>49.131953679857432</c:v>
                </c:pt>
                <c:pt idx="32">
                  <c:v>49.548997969770298</c:v>
                </c:pt>
                <c:pt idx="33">
                  <c:v>50.02517926907575</c:v>
                </c:pt>
                <c:pt idx="34">
                  <c:v>50.501807393949896</c:v>
                </c:pt>
                <c:pt idx="35">
                  <c:v>50.799251373310206</c:v>
                </c:pt>
                <c:pt idx="36">
                  <c:v>51.156718920731144</c:v>
                </c:pt>
                <c:pt idx="37">
                  <c:v>51.57376321064401</c:v>
                </c:pt>
                <c:pt idx="38">
                  <c:v>51.989935126827532</c:v>
                </c:pt>
                <c:pt idx="39">
                  <c:v>52.347842407347819</c:v>
                </c:pt>
                <c:pt idx="40">
                  <c:v>52.823583973553916</c:v>
                </c:pt>
                <c:pt idx="41">
                  <c:v>53.061458302891651</c:v>
                </c:pt>
                <c:pt idx="42">
                  <c:v>53.359349107820663</c:v>
                </c:pt>
                <c:pt idx="43">
                  <c:v>53.716376922142246</c:v>
                </c:pt>
                <c:pt idx="44">
                  <c:v>54.133421212055111</c:v>
                </c:pt>
                <c:pt idx="45">
                  <c:v>54.311718798900912</c:v>
                </c:pt>
                <c:pt idx="46">
                  <c:v>54.609602511360563</c:v>
                </c:pt>
                <c:pt idx="47">
                  <c:v>55.025774427544093</c:v>
                </c:pt>
                <c:pt idx="48">
                  <c:v>55.144495271897959</c:v>
                </c:pt>
                <c:pt idx="49">
                  <c:v>55.323232591843102</c:v>
                </c:pt>
                <c:pt idx="50">
                  <c:v>55.620676571203411</c:v>
                </c:pt>
                <c:pt idx="51">
                  <c:v>55.91813473550242</c:v>
                </c:pt>
                <c:pt idx="52">
                  <c:v>56.453892777299799</c:v>
                </c:pt>
                <c:pt idx="53">
                  <c:v>56.810487950991387</c:v>
                </c:pt>
                <c:pt idx="54">
                  <c:v>57.286676342766185</c:v>
                </c:pt>
                <c:pt idx="55">
                  <c:v>57.524110939004572</c:v>
                </c:pt>
                <c:pt idx="56">
                  <c:v>57.881145845795508</c:v>
                </c:pt>
                <c:pt idx="57">
                  <c:v>58.178164276995162</c:v>
                </c:pt>
                <c:pt idx="58">
                  <c:v>58.475615348824817</c:v>
                </c:pt>
                <c:pt idx="59">
                  <c:v>58.89178726500834</c:v>
                </c:pt>
                <c:pt idx="60">
                  <c:v>59.307959181191862</c:v>
                </c:pt>
                <c:pt idx="61">
                  <c:v>59.724577922944071</c:v>
                </c:pt>
                <c:pt idx="62">
                  <c:v>60.140310106028252</c:v>
                </c:pt>
                <c:pt idx="63">
                  <c:v>60.616065857173048</c:v>
                </c:pt>
                <c:pt idx="64">
                  <c:v>61.03223777335657</c:v>
                </c:pt>
                <c:pt idx="65">
                  <c:v>61.389272680147506</c:v>
                </c:pt>
                <c:pt idx="66">
                  <c:v>61.805011955701026</c:v>
                </c:pt>
                <c:pt idx="67">
                  <c:v>62.161607129392621</c:v>
                </c:pt>
                <c:pt idx="68">
                  <c:v>62.577786138045489</c:v>
                </c:pt>
                <c:pt idx="69">
                  <c:v>62.934388404206409</c:v>
                </c:pt>
                <c:pt idx="70">
                  <c:v>62.993525413599002</c:v>
                </c:pt>
                <c:pt idx="71">
                  <c:v>63.528425266605723</c:v>
                </c:pt>
                <c:pt idx="72">
                  <c:v>63.825450790274736</c:v>
                </c:pt>
                <c:pt idx="73">
                  <c:v>64.241190065828263</c:v>
                </c:pt>
                <c:pt idx="74">
                  <c:v>64.77609701130433</c:v>
                </c:pt>
                <c:pt idx="75">
                  <c:v>65.251420121819137</c:v>
                </c:pt>
                <c:pt idx="76">
                  <c:v>65.667599130471999</c:v>
                </c:pt>
                <c:pt idx="77">
                  <c:v>66.083352590964211</c:v>
                </c:pt>
                <c:pt idx="78">
                  <c:v>66.618685084600926</c:v>
                </c:pt>
                <c:pt idx="79">
                  <c:v>67.212303491308944</c:v>
                </c:pt>
                <c:pt idx="80">
                  <c:v>67.746777796155001</c:v>
                </c:pt>
                <c:pt idx="81">
                  <c:v>68.221668266039799</c:v>
                </c:pt>
                <c:pt idx="82">
                  <c:v>68.815726405847158</c:v>
                </c:pt>
                <c:pt idx="83">
                  <c:v>69.112319288886141</c:v>
                </c:pt>
                <c:pt idx="84">
                  <c:v>69.527633016279012</c:v>
                </c:pt>
                <c:pt idx="85">
                  <c:v>70.002537671102516</c:v>
                </c:pt>
                <c:pt idx="86">
                  <c:v>70.596595810909861</c:v>
                </c:pt>
                <c:pt idx="87">
                  <c:v>71.130658752533961</c:v>
                </c:pt>
                <c:pt idx="88">
                  <c:v>71.664721694158061</c:v>
                </c:pt>
                <c:pt idx="89">
                  <c:v>72.020409031773582</c:v>
                </c:pt>
                <c:pt idx="90">
                  <c:v>72.614048715889609</c:v>
                </c:pt>
                <c:pt idx="91">
                  <c:v>73.029383720690504</c:v>
                </c:pt>
                <c:pt idx="92">
                  <c:v>73.4438676291701</c:v>
                </c:pt>
                <c:pt idx="93">
                  <c:v>73.740474697147789</c:v>
                </c:pt>
                <c:pt idx="94">
                  <c:v>74.156660798269996</c:v>
                </c:pt>
                <c:pt idx="95">
                  <c:v>74.512844608739613</c:v>
                </c:pt>
                <c:pt idx="96">
                  <c:v>74.927257592525763</c:v>
                </c:pt>
                <c:pt idx="97">
                  <c:v>75.342592597326657</c:v>
                </c:pt>
                <c:pt idx="98">
                  <c:v>75.757502053966888</c:v>
                </c:pt>
                <c:pt idx="99">
                  <c:v>76.053258025623279</c:v>
                </c:pt>
                <c:pt idx="100">
                  <c:v>76.409441836092881</c:v>
                </c:pt>
                <c:pt idx="101">
                  <c:v>76.705623355909935</c:v>
                </c:pt>
                <c:pt idx="102">
                  <c:v>77.061381618218903</c:v>
                </c:pt>
                <c:pt idx="103">
                  <c:v>77.535442269190426</c:v>
                </c:pt>
                <c:pt idx="104">
                  <c:v>78.129081953306454</c:v>
                </c:pt>
                <c:pt idx="105">
                  <c:v>78.424412376802167</c:v>
                </c:pt>
                <c:pt idx="106">
                  <c:v>78.898473027773676</c:v>
                </c:pt>
                <c:pt idx="107">
                  <c:v>79.372533678745199</c:v>
                </c:pt>
                <c:pt idx="108">
                  <c:v>79.847445426038021</c:v>
                </c:pt>
                <c:pt idx="109">
                  <c:v>80.261503786356954</c:v>
                </c:pt>
                <c:pt idx="110">
                  <c:v>80.55768530617398</c:v>
                </c:pt>
                <c:pt idx="111">
                  <c:v>81.090897151476767</c:v>
                </c:pt>
                <c:pt idx="112">
                  <c:v>81.445378769303773</c:v>
                </c:pt>
                <c:pt idx="113">
                  <c:v>81.860288225944018</c:v>
                </c:pt>
                <c:pt idx="114">
                  <c:v>82.334774425076191</c:v>
                </c:pt>
                <c:pt idx="115">
                  <c:v>82.630530396732567</c:v>
                </c:pt>
                <c:pt idx="116">
                  <c:v>82.629679300411254</c:v>
                </c:pt>
                <c:pt idx="117">
                  <c:v>83.222467888205983</c:v>
                </c:pt>
                <c:pt idx="118">
                  <c:v>83.57694950603296</c:v>
                </c:pt>
                <c:pt idx="119">
                  <c:v>84.22853466469175</c:v>
                </c:pt>
                <c:pt idx="120">
                  <c:v>84.70259531566326</c:v>
                </c:pt>
                <c:pt idx="121">
                  <c:v>85.116653675982192</c:v>
                </c:pt>
                <c:pt idx="122">
                  <c:v>85.41198409947792</c:v>
                </c:pt>
                <c:pt idx="123">
                  <c:v>85.826468007957487</c:v>
                </c:pt>
                <c:pt idx="124">
                  <c:v>86.240171744809203</c:v>
                </c:pt>
                <c:pt idx="125">
                  <c:v>86.654655653288799</c:v>
                </c:pt>
                <c:pt idx="126">
                  <c:v>86.832109236282619</c:v>
                </c:pt>
                <c:pt idx="127">
                  <c:v>87.127865207938996</c:v>
                </c:pt>
                <c:pt idx="128">
                  <c:v>87.839027109089713</c:v>
                </c:pt>
                <c:pt idx="129">
                  <c:v>88.252234373087319</c:v>
                </c:pt>
                <c:pt idx="130">
                  <c:v>88.666363658099684</c:v>
                </c:pt>
                <c:pt idx="131">
                  <c:v>89.080422018418616</c:v>
                </c:pt>
                <c:pt idx="132">
                  <c:v>89.434903636245622</c:v>
                </c:pt>
                <c:pt idx="133">
                  <c:v>89.968186406241855</c:v>
                </c:pt>
                <c:pt idx="134">
                  <c:v>90.382244766560788</c:v>
                </c:pt>
                <c:pt idx="135">
                  <c:v>90.855525245904445</c:v>
                </c:pt>
                <c:pt idx="136">
                  <c:v>91.20915576741011</c:v>
                </c:pt>
                <c:pt idx="137">
                  <c:v>91.683287343075065</c:v>
                </c:pt>
                <c:pt idx="138">
                  <c:v>92.037343412741393</c:v>
                </c:pt>
                <c:pt idx="139">
                  <c:v>92.392321503422508</c:v>
                </c:pt>
                <c:pt idx="140">
                  <c:v>93.160506858101215</c:v>
                </c:pt>
                <c:pt idx="141">
                  <c:v>93.692938531776136</c:v>
                </c:pt>
                <c:pt idx="142">
                  <c:v>94.165793462959115</c:v>
                </c:pt>
                <c:pt idx="143">
                  <c:v>94.638151921287999</c:v>
                </c:pt>
                <c:pt idx="144">
                  <c:v>95.05143010997908</c:v>
                </c:pt>
                <c:pt idx="145">
                  <c:v>95.524710589322694</c:v>
                </c:pt>
                <c:pt idx="146">
                  <c:v>95.937563229853097</c:v>
                </c:pt>
                <c:pt idx="147">
                  <c:v>96.114165716525633</c:v>
                </c:pt>
                <c:pt idx="148">
                  <c:v>97.827280761942433</c:v>
                </c:pt>
                <c:pt idx="149">
                  <c:v>98.536314922289876</c:v>
                </c:pt>
                <c:pt idx="150">
                  <c:v>99.364147944153942</c:v>
                </c:pt>
                <c:pt idx="151">
                  <c:v>100.83810492328172</c:v>
                </c:pt>
                <c:pt idx="152">
                  <c:v>101.3693308771681</c:v>
                </c:pt>
                <c:pt idx="153">
                  <c:v>101.90048590636107</c:v>
                </c:pt>
                <c:pt idx="154">
                  <c:v>102.66668536962338</c:v>
                </c:pt>
                <c:pt idx="155">
                  <c:v>103.43451610083487</c:v>
                </c:pt>
                <c:pt idx="156">
                  <c:v>104.08404444338383</c:v>
                </c:pt>
                <c:pt idx="157">
                  <c:v>104.7906671641542</c:v>
                </c:pt>
                <c:pt idx="158">
                  <c:v>105.67644566056103</c:v>
                </c:pt>
                <c:pt idx="159">
                  <c:v>107.27012352222022</c:v>
                </c:pt>
                <c:pt idx="160">
                  <c:v>108.15384520251719</c:v>
                </c:pt>
                <c:pt idx="161">
                  <c:v>109.0375668828142</c:v>
                </c:pt>
                <c:pt idx="162">
                  <c:v>109.92171411127184</c:v>
                </c:pt>
                <c:pt idx="163">
                  <c:v>111.10133361261208</c:v>
                </c:pt>
                <c:pt idx="164">
                  <c:v>112.33840211564099</c:v>
                </c:pt>
                <c:pt idx="165">
                  <c:v>113.16389462262147</c:v>
                </c:pt>
                <c:pt idx="166">
                  <c:v>113.63518921054872</c:v>
                </c:pt>
                <c:pt idx="167">
                  <c:v>114.34273395233382</c:v>
                </c:pt>
                <c:pt idx="168">
                  <c:v>114.99020547877295</c:v>
                </c:pt>
                <c:pt idx="169">
                  <c:v>115.57859673557422</c:v>
                </c:pt>
                <c:pt idx="170">
                  <c:v>116.52203700775004</c:v>
                </c:pt>
                <c:pt idx="171">
                  <c:v>117.52207518529318</c:v>
                </c:pt>
                <c:pt idx="172">
                  <c:v>117.93379303072849</c:v>
                </c:pt>
                <c:pt idx="173">
                  <c:v>118.69935417174982</c:v>
                </c:pt>
                <c:pt idx="174">
                  <c:v>119.52278986262044</c:v>
                </c:pt>
                <c:pt idx="175">
                  <c:v>120.28828007894832</c:v>
                </c:pt>
                <c:pt idx="176">
                  <c:v>121.11299241430092</c:v>
                </c:pt>
                <c:pt idx="177">
                  <c:v>121.34676020388832</c:v>
                </c:pt>
                <c:pt idx="178">
                  <c:v>121.34676020388832</c:v>
                </c:pt>
              </c:numCache>
            </c:numRef>
          </c:xVal>
          <c:yVal>
            <c:numRef>
              <c:f>calculation!$N$19:$N$197</c:f>
              <c:numCache>
                <c:formatCode>General</c:formatCode>
                <c:ptCount val="179"/>
                <c:pt idx="0">
                  <c:v>3.8879999999999999</c:v>
                </c:pt>
                <c:pt idx="1">
                  <c:v>-6.156836302666342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calculation!$E$19:$E$197</c:f>
              <c:numCache>
                <c:formatCode>General</c:formatCode>
                <c:ptCount val="179"/>
                <c:pt idx="0">
                  <c:v>11.664</c:v>
                </c:pt>
                <c:pt idx="1">
                  <c:v>100</c:v>
                </c:pt>
                <c:pt idx="2">
                  <c:v>43.693845364948636</c:v>
                </c:pt>
                <c:pt idx="3">
                  <c:v>43.694731923616665</c:v>
                </c:pt>
                <c:pt idx="4">
                  <c:v>43.696058215384049</c:v>
                </c:pt>
                <c:pt idx="5">
                  <c:v>43.817878468841357</c:v>
                </c:pt>
                <c:pt idx="6">
                  <c:v>43.822297077242844</c:v>
                </c:pt>
                <c:pt idx="7">
                  <c:v>43.885420054406914</c:v>
                </c:pt>
                <c:pt idx="8">
                  <c:v>43.888959196609704</c:v>
                </c:pt>
                <c:pt idx="9">
                  <c:v>43.952075081304436</c:v>
                </c:pt>
                <c:pt idx="10">
                  <c:v>43.955614223507233</c:v>
                </c:pt>
                <c:pt idx="11">
                  <c:v>44.019176933770645</c:v>
                </c:pt>
                <c:pt idx="12">
                  <c:v>44.082292818465369</c:v>
                </c:pt>
                <c:pt idx="13">
                  <c:v>44.085392227568811</c:v>
                </c:pt>
                <c:pt idx="14">
                  <c:v>44.27076100635086</c:v>
                </c:pt>
                <c:pt idx="15">
                  <c:v>44.273413589885621</c:v>
                </c:pt>
                <c:pt idx="16">
                  <c:v>44.399652451744416</c:v>
                </c:pt>
                <c:pt idx="17">
                  <c:v>44.401858209710497</c:v>
                </c:pt>
                <c:pt idx="18">
                  <c:v>44.527210512901249</c:v>
                </c:pt>
                <c:pt idx="19">
                  <c:v>44.651669164954633</c:v>
                </c:pt>
                <c:pt idx="20">
                  <c:v>44.654768574058082</c:v>
                </c:pt>
                <c:pt idx="21">
                  <c:v>44.897501244896645</c:v>
                </c:pt>
                <c:pt idx="22">
                  <c:v>45.257174550283651</c:v>
                </c:pt>
                <c:pt idx="23">
                  <c:v>45.616415215040654</c:v>
                </c:pt>
                <c:pt idx="24">
                  <c:v>45.974769321129628</c:v>
                </c:pt>
                <c:pt idx="25">
                  <c:v>46.332676601649908</c:v>
                </c:pt>
                <c:pt idx="26">
                  <c:v>46.869314109645977</c:v>
                </c:pt>
                <c:pt idx="27">
                  <c:v>47.226781657066923</c:v>
                </c:pt>
                <c:pt idx="28">
                  <c:v>47.584249204487861</c:v>
                </c:pt>
                <c:pt idx="29">
                  <c:v>48.119567513185899</c:v>
                </c:pt>
                <c:pt idx="30">
                  <c:v>48.596188545590699</c:v>
                </c:pt>
                <c:pt idx="31">
                  <c:v>49.131953679857432</c:v>
                </c:pt>
                <c:pt idx="32">
                  <c:v>49.548997969770298</c:v>
                </c:pt>
                <c:pt idx="33">
                  <c:v>50.02517926907575</c:v>
                </c:pt>
                <c:pt idx="34">
                  <c:v>50.501807393949896</c:v>
                </c:pt>
                <c:pt idx="35">
                  <c:v>50.799251373310206</c:v>
                </c:pt>
                <c:pt idx="36">
                  <c:v>51.156718920731144</c:v>
                </c:pt>
                <c:pt idx="37">
                  <c:v>51.57376321064401</c:v>
                </c:pt>
                <c:pt idx="38">
                  <c:v>51.989935126827532</c:v>
                </c:pt>
                <c:pt idx="39">
                  <c:v>52.347842407347819</c:v>
                </c:pt>
                <c:pt idx="40">
                  <c:v>52.823583973553916</c:v>
                </c:pt>
                <c:pt idx="41">
                  <c:v>53.061458302891651</c:v>
                </c:pt>
                <c:pt idx="42">
                  <c:v>53.359349107820663</c:v>
                </c:pt>
                <c:pt idx="43">
                  <c:v>53.716376922142246</c:v>
                </c:pt>
                <c:pt idx="44">
                  <c:v>54.133421212055111</c:v>
                </c:pt>
                <c:pt idx="45">
                  <c:v>54.311718798900912</c:v>
                </c:pt>
                <c:pt idx="46">
                  <c:v>54.609602511360563</c:v>
                </c:pt>
                <c:pt idx="47">
                  <c:v>55.025774427544093</c:v>
                </c:pt>
                <c:pt idx="48">
                  <c:v>55.144495271897959</c:v>
                </c:pt>
                <c:pt idx="49">
                  <c:v>55.323232591843102</c:v>
                </c:pt>
                <c:pt idx="50">
                  <c:v>55.620676571203411</c:v>
                </c:pt>
                <c:pt idx="51">
                  <c:v>55.91813473550242</c:v>
                </c:pt>
                <c:pt idx="52">
                  <c:v>56.453892777299799</c:v>
                </c:pt>
                <c:pt idx="53">
                  <c:v>56.810487950991387</c:v>
                </c:pt>
                <c:pt idx="54">
                  <c:v>57.286676342766185</c:v>
                </c:pt>
                <c:pt idx="55">
                  <c:v>57.524110939004572</c:v>
                </c:pt>
                <c:pt idx="56">
                  <c:v>57.881145845795508</c:v>
                </c:pt>
                <c:pt idx="57">
                  <c:v>58.178164276995162</c:v>
                </c:pt>
                <c:pt idx="58">
                  <c:v>58.475615348824817</c:v>
                </c:pt>
                <c:pt idx="59">
                  <c:v>58.89178726500834</c:v>
                </c:pt>
                <c:pt idx="60">
                  <c:v>59.307959181191862</c:v>
                </c:pt>
                <c:pt idx="61">
                  <c:v>59.724577922944071</c:v>
                </c:pt>
                <c:pt idx="62">
                  <c:v>60.140310106028252</c:v>
                </c:pt>
                <c:pt idx="63">
                  <c:v>60.616065857173048</c:v>
                </c:pt>
                <c:pt idx="64">
                  <c:v>61.03223777335657</c:v>
                </c:pt>
                <c:pt idx="65">
                  <c:v>61.389272680147506</c:v>
                </c:pt>
                <c:pt idx="66">
                  <c:v>61.805011955701026</c:v>
                </c:pt>
                <c:pt idx="67">
                  <c:v>62.161607129392621</c:v>
                </c:pt>
                <c:pt idx="68">
                  <c:v>62.577786138045489</c:v>
                </c:pt>
                <c:pt idx="69">
                  <c:v>62.934388404206409</c:v>
                </c:pt>
                <c:pt idx="70">
                  <c:v>62.993525413599002</c:v>
                </c:pt>
                <c:pt idx="71">
                  <c:v>63.528425266605723</c:v>
                </c:pt>
                <c:pt idx="72">
                  <c:v>63.825450790274736</c:v>
                </c:pt>
                <c:pt idx="73">
                  <c:v>64.241190065828263</c:v>
                </c:pt>
                <c:pt idx="74">
                  <c:v>64.77609701130433</c:v>
                </c:pt>
                <c:pt idx="75">
                  <c:v>65.251420121819137</c:v>
                </c:pt>
                <c:pt idx="76">
                  <c:v>65.667599130471999</c:v>
                </c:pt>
                <c:pt idx="77">
                  <c:v>66.083352590964211</c:v>
                </c:pt>
                <c:pt idx="78">
                  <c:v>66.618685084600926</c:v>
                </c:pt>
                <c:pt idx="79">
                  <c:v>67.212303491308944</c:v>
                </c:pt>
                <c:pt idx="80">
                  <c:v>67.746777796155001</c:v>
                </c:pt>
                <c:pt idx="81">
                  <c:v>68.221668266039799</c:v>
                </c:pt>
                <c:pt idx="82">
                  <c:v>68.815726405847158</c:v>
                </c:pt>
                <c:pt idx="83">
                  <c:v>69.112319288886141</c:v>
                </c:pt>
                <c:pt idx="84">
                  <c:v>69.527633016279012</c:v>
                </c:pt>
                <c:pt idx="85">
                  <c:v>70.002537671102516</c:v>
                </c:pt>
                <c:pt idx="86">
                  <c:v>70.596595810909861</c:v>
                </c:pt>
                <c:pt idx="87">
                  <c:v>71.130658752533961</c:v>
                </c:pt>
                <c:pt idx="88">
                  <c:v>71.664721694158061</c:v>
                </c:pt>
                <c:pt idx="89">
                  <c:v>72.020409031773582</c:v>
                </c:pt>
                <c:pt idx="90">
                  <c:v>72.614048715889609</c:v>
                </c:pt>
                <c:pt idx="91">
                  <c:v>73.029383720690504</c:v>
                </c:pt>
                <c:pt idx="92">
                  <c:v>73.4438676291701</c:v>
                </c:pt>
                <c:pt idx="93">
                  <c:v>73.740474697147789</c:v>
                </c:pt>
                <c:pt idx="94">
                  <c:v>74.156660798269996</c:v>
                </c:pt>
                <c:pt idx="95">
                  <c:v>74.512844608739613</c:v>
                </c:pt>
                <c:pt idx="96">
                  <c:v>74.927257592525763</c:v>
                </c:pt>
                <c:pt idx="97">
                  <c:v>75.342592597326657</c:v>
                </c:pt>
                <c:pt idx="98">
                  <c:v>75.757502053966888</c:v>
                </c:pt>
                <c:pt idx="99">
                  <c:v>76.053258025623279</c:v>
                </c:pt>
                <c:pt idx="100">
                  <c:v>76.409441836092881</c:v>
                </c:pt>
                <c:pt idx="101">
                  <c:v>76.705623355909935</c:v>
                </c:pt>
                <c:pt idx="102">
                  <c:v>77.061381618218903</c:v>
                </c:pt>
                <c:pt idx="103">
                  <c:v>77.535442269190426</c:v>
                </c:pt>
                <c:pt idx="104">
                  <c:v>78.129081953306454</c:v>
                </c:pt>
                <c:pt idx="105">
                  <c:v>78.424412376802167</c:v>
                </c:pt>
                <c:pt idx="106">
                  <c:v>78.898473027773676</c:v>
                </c:pt>
                <c:pt idx="107">
                  <c:v>79.372533678745199</c:v>
                </c:pt>
                <c:pt idx="108">
                  <c:v>79.847445426038021</c:v>
                </c:pt>
                <c:pt idx="109">
                  <c:v>80.261503786356954</c:v>
                </c:pt>
                <c:pt idx="110">
                  <c:v>80.55768530617398</c:v>
                </c:pt>
                <c:pt idx="111">
                  <c:v>81.090897151476767</c:v>
                </c:pt>
                <c:pt idx="112">
                  <c:v>81.445378769303773</c:v>
                </c:pt>
                <c:pt idx="113">
                  <c:v>81.860288225944018</c:v>
                </c:pt>
                <c:pt idx="114">
                  <c:v>82.334774425076191</c:v>
                </c:pt>
                <c:pt idx="115">
                  <c:v>82.630530396732567</c:v>
                </c:pt>
                <c:pt idx="116">
                  <c:v>82.629679300411254</c:v>
                </c:pt>
                <c:pt idx="117">
                  <c:v>83.222467888205983</c:v>
                </c:pt>
                <c:pt idx="118">
                  <c:v>83.57694950603296</c:v>
                </c:pt>
                <c:pt idx="119">
                  <c:v>84.22853466469175</c:v>
                </c:pt>
                <c:pt idx="120">
                  <c:v>84.70259531566326</c:v>
                </c:pt>
                <c:pt idx="121">
                  <c:v>85.116653675982192</c:v>
                </c:pt>
                <c:pt idx="122">
                  <c:v>85.41198409947792</c:v>
                </c:pt>
                <c:pt idx="123">
                  <c:v>85.826468007957487</c:v>
                </c:pt>
                <c:pt idx="124">
                  <c:v>86.240171744809203</c:v>
                </c:pt>
                <c:pt idx="125">
                  <c:v>86.654655653288799</c:v>
                </c:pt>
                <c:pt idx="126">
                  <c:v>86.832109236282619</c:v>
                </c:pt>
                <c:pt idx="127">
                  <c:v>87.127865207938996</c:v>
                </c:pt>
                <c:pt idx="128">
                  <c:v>87.839027109089713</c:v>
                </c:pt>
                <c:pt idx="129">
                  <c:v>88.252234373087319</c:v>
                </c:pt>
                <c:pt idx="130">
                  <c:v>88.666363658099684</c:v>
                </c:pt>
                <c:pt idx="131">
                  <c:v>89.080422018418616</c:v>
                </c:pt>
                <c:pt idx="132">
                  <c:v>89.434903636245622</c:v>
                </c:pt>
                <c:pt idx="133">
                  <c:v>89.968186406241855</c:v>
                </c:pt>
                <c:pt idx="134">
                  <c:v>90.382244766560788</c:v>
                </c:pt>
                <c:pt idx="135">
                  <c:v>90.855525245904445</c:v>
                </c:pt>
                <c:pt idx="136">
                  <c:v>91.20915576741011</c:v>
                </c:pt>
                <c:pt idx="137">
                  <c:v>91.683287343075065</c:v>
                </c:pt>
                <c:pt idx="138">
                  <c:v>92.037343412741393</c:v>
                </c:pt>
                <c:pt idx="139">
                  <c:v>92.392321503422508</c:v>
                </c:pt>
                <c:pt idx="140">
                  <c:v>93.160506858101215</c:v>
                </c:pt>
                <c:pt idx="141">
                  <c:v>93.692938531776136</c:v>
                </c:pt>
                <c:pt idx="142">
                  <c:v>94.165793462959115</c:v>
                </c:pt>
                <c:pt idx="143">
                  <c:v>94.638151921287999</c:v>
                </c:pt>
                <c:pt idx="144">
                  <c:v>95.05143010997908</c:v>
                </c:pt>
                <c:pt idx="145">
                  <c:v>95.524710589322694</c:v>
                </c:pt>
                <c:pt idx="146">
                  <c:v>95.937563229853097</c:v>
                </c:pt>
                <c:pt idx="147">
                  <c:v>96.114165716525633</c:v>
                </c:pt>
                <c:pt idx="148">
                  <c:v>97.827280761942433</c:v>
                </c:pt>
                <c:pt idx="149">
                  <c:v>98.536314922289876</c:v>
                </c:pt>
                <c:pt idx="150">
                  <c:v>99.364147944153942</c:v>
                </c:pt>
                <c:pt idx="151">
                  <c:v>100.83810492328172</c:v>
                </c:pt>
                <c:pt idx="152">
                  <c:v>101.3693308771681</c:v>
                </c:pt>
                <c:pt idx="153">
                  <c:v>101.90048590636107</c:v>
                </c:pt>
                <c:pt idx="154">
                  <c:v>102.66668536962338</c:v>
                </c:pt>
                <c:pt idx="155">
                  <c:v>103.43451610083487</c:v>
                </c:pt>
                <c:pt idx="156">
                  <c:v>104.08404444338383</c:v>
                </c:pt>
                <c:pt idx="157">
                  <c:v>104.7906671641542</c:v>
                </c:pt>
                <c:pt idx="158">
                  <c:v>105.67644566056103</c:v>
                </c:pt>
                <c:pt idx="159">
                  <c:v>107.27012352222022</c:v>
                </c:pt>
                <c:pt idx="160">
                  <c:v>108.15384520251719</c:v>
                </c:pt>
                <c:pt idx="161">
                  <c:v>109.0375668828142</c:v>
                </c:pt>
                <c:pt idx="162">
                  <c:v>109.92171411127184</c:v>
                </c:pt>
                <c:pt idx="163">
                  <c:v>111.10133361261208</c:v>
                </c:pt>
                <c:pt idx="164">
                  <c:v>112.33840211564099</c:v>
                </c:pt>
                <c:pt idx="165">
                  <c:v>113.16389462262147</c:v>
                </c:pt>
                <c:pt idx="166">
                  <c:v>113.63518921054872</c:v>
                </c:pt>
                <c:pt idx="167">
                  <c:v>114.34273395233382</c:v>
                </c:pt>
                <c:pt idx="168">
                  <c:v>114.99020547877295</c:v>
                </c:pt>
                <c:pt idx="169">
                  <c:v>115.57859673557422</c:v>
                </c:pt>
                <c:pt idx="170">
                  <c:v>116.52203700775004</c:v>
                </c:pt>
                <c:pt idx="171">
                  <c:v>117.52207518529318</c:v>
                </c:pt>
                <c:pt idx="172">
                  <c:v>117.93379303072849</c:v>
                </c:pt>
                <c:pt idx="173">
                  <c:v>118.69935417174982</c:v>
                </c:pt>
                <c:pt idx="174">
                  <c:v>119.52278986262044</c:v>
                </c:pt>
                <c:pt idx="175">
                  <c:v>120.28828007894832</c:v>
                </c:pt>
                <c:pt idx="176">
                  <c:v>121.11299241430092</c:v>
                </c:pt>
                <c:pt idx="177">
                  <c:v>121.34676020388832</c:v>
                </c:pt>
                <c:pt idx="178">
                  <c:v>121.34676020388832</c:v>
                </c:pt>
              </c:numCache>
            </c:numRef>
          </c:xVal>
          <c:yVal>
            <c:numRef>
              <c:f>calculation!$O$19:$O$20</c:f>
              <c:numCache>
                <c:formatCode>General</c:formatCode>
                <c:ptCount val="2"/>
                <c:pt idx="0">
                  <c:v>3.8879999999999999</c:v>
                </c:pt>
                <c:pt idx="1">
                  <c:v>-16.873566372964454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52256"/>
        <c:axId val="77558528"/>
      </c:scatterChart>
      <c:valAx>
        <c:axId val="77552256"/>
        <c:scaling>
          <c:orientation val="minMax"/>
          <c:max val="10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 (knots)</a:t>
                </a:r>
              </a:p>
            </c:rich>
          </c:tx>
          <c:layout>
            <c:manualLayout>
              <c:xMode val="edge"/>
              <c:yMode val="edge"/>
              <c:x val="0.45024984999283368"/>
              <c:y val="0.117284304121769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77558528"/>
        <c:crossesAt val="2"/>
        <c:crossBetween val="midCat"/>
        <c:majorUnit val="10"/>
        <c:minorUnit val="1"/>
      </c:valAx>
      <c:valAx>
        <c:axId val="77558528"/>
        <c:scaling>
          <c:orientation val="minMax"/>
          <c:max val="2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-Vs (knots)</a:t>
                </a:r>
              </a:p>
            </c:rich>
          </c:tx>
          <c:layout>
            <c:manualLayout>
              <c:xMode val="edge"/>
              <c:yMode val="edge"/>
              <c:x val="2.7363250552050664E-2"/>
              <c:y val="0.5000015070454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77552256"/>
        <c:crosses val="autoZero"/>
        <c:crossBetween val="midCat"/>
        <c:majorUnit val="1"/>
        <c:min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ASK-21 polar</a:t>
            </a:r>
          </a:p>
        </c:rich>
      </c:tx>
      <c:layout>
        <c:manualLayout>
          <c:xMode val="edge"/>
          <c:yMode val="edge"/>
          <c:x val="0.37632776934749623"/>
          <c:y val="2.0618582648627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1820940819423"/>
          <c:y val="0.31443338539156307"/>
          <c:w val="0.81335356600910469"/>
          <c:h val="0.64433070776959644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calculation!$E$19:$E$197</c:f>
              <c:numCache>
                <c:formatCode>General</c:formatCode>
                <c:ptCount val="179"/>
                <c:pt idx="0">
                  <c:v>11.664</c:v>
                </c:pt>
                <c:pt idx="1">
                  <c:v>100</c:v>
                </c:pt>
                <c:pt idx="2">
                  <c:v>43.693845364948636</c:v>
                </c:pt>
                <c:pt idx="3">
                  <c:v>43.694731923616665</c:v>
                </c:pt>
                <c:pt idx="4">
                  <c:v>43.696058215384049</c:v>
                </c:pt>
                <c:pt idx="5">
                  <c:v>43.817878468841357</c:v>
                </c:pt>
                <c:pt idx="6">
                  <c:v>43.822297077242844</c:v>
                </c:pt>
                <c:pt idx="7">
                  <c:v>43.885420054406914</c:v>
                </c:pt>
                <c:pt idx="8">
                  <c:v>43.888959196609704</c:v>
                </c:pt>
                <c:pt idx="9">
                  <c:v>43.952075081304436</c:v>
                </c:pt>
                <c:pt idx="10">
                  <c:v>43.955614223507233</c:v>
                </c:pt>
                <c:pt idx="11">
                  <c:v>44.019176933770645</c:v>
                </c:pt>
                <c:pt idx="12">
                  <c:v>44.082292818465369</c:v>
                </c:pt>
                <c:pt idx="13">
                  <c:v>44.085392227568811</c:v>
                </c:pt>
                <c:pt idx="14">
                  <c:v>44.27076100635086</c:v>
                </c:pt>
                <c:pt idx="15">
                  <c:v>44.273413589885621</c:v>
                </c:pt>
                <c:pt idx="16">
                  <c:v>44.399652451744416</c:v>
                </c:pt>
                <c:pt idx="17">
                  <c:v>44.401858209710497</c:v>
                </c:pt>
                <c:pt idx="18">
                  <c:v>44.527210512901249</c:v>
                </c:pt>
                <c:pt idx="19">
                  <c:v>44.651669164954633</c:v>
                </c:pt>
                <c:pt idx="20">
                  <c:v>44.654768574058082</c:v>
                </c:pt>
                <c:pt idx="21">
                  <c:v>44.897501244896645</c:v>
                </c:pt>
                <c:pt idx="22">
                  <c:v>45.257174550283651</c:v>
                </c:pt>
                <c:pt idx="23">
                  <c:v>45.616415215040654</c:v>
                </c:pt>
                <c:pt idx="24">
                  <c:v>45.974769321129628</c:v>
                </c:pt>
                <c:pt idx="25">
                  <c:v>46.332676601649908</c:v>
                </c:pt>
                <c:pt idx="26">
                  <c:v>46.869314109645977</c:v>
                </c:pt>
                <c:pt idx="27">
                  <c:v>47.226781657066923</c:v>
                </c:pt>
                <c:pt idx="28">
                  <c:v>47.584249204487861</c:v>
                </c:pt>
                <c:pt idx="29">
                  <c:v>48.119567513185899</c:v>
                </c:pt>
                <c:pt idx="30">
                  <c:v>48.596188545590699</c:v>
                </c:pt>
                <c:pt idx="31">
                  <c:v>49.131953679857432</c:v>
                </c:pt>
                <c:pt idx="32">
                  <c:v>49.548997969770298</c:v>
                </c:pt>
                <c:pt idx="33">
                  <c:v>50.02517926907575</c:v>
                </c:pt>
                <c:pt idx="34">
                  <c:v>50.501807393949896</c:v>
                </c:pt>
                <c:pt idx="35">
                  <c:v>50.799251373310206</c:v>
                </c:pt>
                <c:pt idx="36">
                  <c:v>51.156718920731144</c:v>
                </c:pt>
                <c:pt idx="37">
                  <c:v>51.57376321064401</c:v>
                </c:pt>
                <c:pt idx="38">
                  <c:v>51.989935126827532</c:v>
                </c:pt>
                <c:pt idx="39">
                  <c:v>52.347842407347819</c:v>
                </c:pt>
                <c:pt idx="40">
                  <c:v>52.823583973553916</c:v>
                </c:pt>
                <c:pt idx="41">
                  <c:v>53.061458302891651</c:v>
                </c:pt>
                <c:pt idx="42">
                  <c:v>53.359349107820663</c:v>
                </c:pt>
                <c:pt idx="43">
                  <c:v>53.716376922142246</c:v>
                </c:pt>
                <c:pt idx="44">
                  <c:v>54.133421212055111</c:v>
                </c:pt>
                <c:pt idx="45">
                  <c:v>54.311718798900912</c:v>
                </c:pt>
                <c:pt idx="46">
                  <c:v>54.609602511360563</c:v>
                </c:pt>
                <c:pt idx="47">
                  <c:v>55.025774427544093</c:v>
                </c:pt>
                <c:pt idx="48">
                  <c:v>55.144495271897959</c:v>
                </c:pt>
                <c:pt idx="49">
                  <c:v>55.323232591843102</c:v>
                </c:pt>
                <c:pt idx="50">
                  <c:v>55.620676571203411</c:v>
                </c:pt>
                <c:pt idx="51">
                  <c:v>55.91813473550242</c:v>
                </c:pt>
                <c:pt idx="52">
                  <c:v>56.453892777299799</c:v>
                </c:pt>
                <c:pt idx="53">
                  <c:v>56.810487950991387</c:v>
                </c:pt>
                <c:pt idx="54">
                  <c:v>57.286676342766185</c:v>
                </c:pt>
                <c:pt idx="55">
                  <c:v>57.524110939004572</c:v>
                </c:pt>
                <c:pt idx="56">
                  <c:v>57.881145845795508</c:v>
                </c:pt>
                <c:pt idx="57">
                  <c:v>58.178164276995162</c:v>
                </c:pt>
                <c:pt idx="58">
                  <c:v>58.475615348824817</c:v>
                </c:pt>
                <c:pt idx="59">
                  <c:v>58.89178726500834</c:v>
                </c:pt>
                <c:pt idx="60">
                  <c:v>59.307959181191862</c:v>
                </c:pt>
                <c:pt idx="61">
                  <c:v>59.724577922944071</c:v>
                </c:pt>
                <c:pt idx="62">
                  <c:v>60.140310106028252</c:v>
                </c:pt>
                <c:pt idx="63">
                  <c:v>60.616065857173048</c:v>
                </c:pt>
                <c:pt idx="64">
                  <c:v>61.03223777335657</c:v>
                </c:pt>
                <c:pt idx="65">
                  <c:v>61.389272680147506</c:v>
                </c:pt>
                <c:pt idx="66">
                  <c:v>61.805011955701026</c:v>
                </c:pt>
                <c:pt idx="67">
                  <c:v>62.161607129392621</c:v>
                </c:pt>
                <c:pt idx="68">
                  <c:v>62.577786138045489</c:v>
                </c:pt>
                <c:pt idx="69">
                  <c:v>62.934388404206409</c:v>
                </c:pt>
                <c:pt idx="70">
                  <c:v>62.993525413599002</c:v>
                </c:pt>
                <c:pt idx="71">
                  <c:v>63.528425266605723</c:v>
                </c:pt>
                <c:pt idx="72">
                  <c:v>63.825450790274736</c:v>
                </c:pt>
                <c:pt idx="73">
                  <c:v>64.241190065828263</c:v>
                </c:pt>
                <c:pt idx="74">
                  <c:v>64.77609701130433</c:v>
                </c:pt>
                <c:pt idx="75">
                  <c:v>65.251420121819137</c:v>
                </c:pt>
                <c:pt idx="76">
                  <c:v>65.667599130471999</c:v>
                </c:pt>
                <c:pt idx="77">
                  <c:v>66.083352590964211</c:v>
                </c:pt>
                <c:pt idx="78">
                  <c:v>66.618685084600926</c:v>
                </c:pt>
                <c:pt idx="79">
                  <c:v>67.212303491308944</c:v>
                </c:pt>
                <c:pt idx="80">
                  <c:v>67.746777796155001</c:v>
                </c:pt>
                <c:pt idx="81">
                  <c:v>68.221668266039799</c:v>
                </c:pt>
                <c:pt idx="82">
                  <c:v>68.815726405847158</c:v>
                </c:pt>
                <c:pt idx="83">
                  <c:v>69.112319288886141</c:v>
                </c:pt>
                <c:pt idx="84">
                  <c:v>69.527633016279012</c:v>
                </c:pt>
                <c:pt idx="85">
                  <c:v>70.002537671102516</c:v>
                </c:pt>
                <c:pt idx="86">
                  <c:v>70.596595810909861</c:v>
                </c:pt>
                <c:pt idx="87">
                  <c:v>71.130658752533961</c:v>
                </c:pt>
                <c:pt idx="88">
                  <c:v>71.664721694158061</c:v>
                </c:pt>
                <c:pt idx="89">
                  <c:v>72.020409031773582</c:v>
                </c:pt>
                <c:pt idx="90">
                  <c:v>72.614048715889609</c:v>
                </c:pt>
                <c:pt idx="91">
                  <c:v>73.029383720690504</c:v>
                </c:pt>
                <c:pt idx="92">
                  <c:v>73.4438676291701</c:v>
                </c:pt>
                <c:pt idx="93">
                  <c:v>73.740474697147789</c:v>
                </c:pt>
                <c:pt idx="94">
                  <c:v>74.156660798269996</c:v>
                </c:pt>
                <c:pt idx="95">
                  <c:v>74.512844608739613</c:v>
                </c:pt>
                <c:pt idx="96">
                  <c:v>74.927257592525763</c:v>
                </c:pt>
                <c:pt idx="97">
                  <c:v>75.342592597326657</c:v>
                </c:pt>
                <c:pt idx="98">
                  <c:v>75.757502053966888</c:v>
                </c:pt>
                <c:pt idx="99">
                  <c:v>76.053258025623279</c:v>
                </c:pt>
                <c:pt idx="100">
                  <c:v>76.409441836092881</c:v>
                </c:pt>
                <c:pt idx="101">
                  <c:v>76.705623355909935</c:v>
                </c:pt>
                <c:pt idx="102">
                  <c:v>77.061381618218903</c:v>
                </c:pt>
                <c:pt idx="103">
                  <c:v>77.535442269190426</c:v>
                </c:pt>
                <c:pt idx="104">
                  <c:v>78.129081953306454</c:v>
                </c:pt>
                <c:pt idx="105">
                  <c:v>78.424412376802167</c:v>
                </c:pt>
                <c:pt idx="106">
                  <c:v>78.898473027773676</c:v>
                </c:pt>
                <c:pt idx="107">
                  <c:v>79.372533678745199</c:v>
                </c:pt>
                <c:pt idx="108">
                  <c:v>79.847445426038021</c:v>
                </c:pt>
                <c:pt idx="109">
                  <c:v>80.261503786356954</c:v>
                </c:pt>
                <c:pt idx="110">
                  <c:v>80.55768530617398</c:v>
                </c:pt>
                <c:pt idx="111">
                  <c:v>81.090897151476767</c:v>
                </c:pt>
                <c:pt idx="112">
                  <c:v>81.445378769303773</c:v>
                </c:pt>
                <c:pt idx="113">
                  <c:v>81.860288225944018</c:v>
                </c:pt>
                <c:pt idx="114">
                  <c:v>82.334774425076191</c:v>
                </c:pt>
                <c:pt idx="115">
                  <c:v>82.630530396732567</c:v>
                </c:pt>
                <c:pt idx="116">
                  <c:v>82.629679300411254</c:v>
                </c:pt>
                <c:pt idx="117">
                  <c:v>83.222467888205983</c:v>
                </c:pt>
                <c:pt idx="118">
                  <c:v>83.57694950603296</c:v>
                </c:pt>
                <c:pt idx="119">
                  <c:v>84.22853466469175</c:v>
                </c:pt>
                <c:pt idx="120">
                  <c:v>84.70259531566326</c:v>
                </c:pt>
                <c:pt idx="121">
                  <c:v>85.116653675982192</c:v>
                </c:pt>
                <c:pt idx="122">
                  <c:v>85.41198409947792</c:v>
                </c:pt>
                <c:pt idx="123">
                  <c:v>85.826468007957487</c:v>
                </c:pt>
                <c:pt idx="124">
                  <c:v>86.240171744809203</c:v>
                </c:pt>
                <c:pt idx="125">
                  <c:v>86.654655653288799</c:v>
                </c:pt>
                <c:pt idx="126">
                  <c:v>86.832109236282619</c:v>
                </c:pt>
                <c:pt idx="127">
                  <c:v>87.127865207938996</c:v>
                </c:pt>
                <c:pt idx="128">
                  <c:v>87.839027109089713</c:v>
                </c:pt>
                <c:pt idx="129">
                  <c:v>88.252234373087319</c:v>
                </c:pt>
                <c:pt idx="130">
                  <c:v>88.666363658099684</c:v>
                </c:pt>
                <c:pt idx="131">
                  <c:v>89.080422018418616</c:v>
                </c:pt>
                <c:pt idx="132">
                  <c:v>89.434903636245622</c:v>
                </c:pt>
                <c:pt idx="133">
                  <c:v>89.968186406241855</c:v>
                </c:pt>
                <c:pt idx="134">
                  <c:v>90.382244766560788</c:v>
                </c:pt>
                <c:pt idx="135">
                  <c:v>90.855525245904445</c:v>
                </c:pt>
                <c:pt idx="136">
                  <c:v>91.20915576741011</c:v>
                </c:pt>
                <c:pt idx="137">
                  <c:v>91.683287343075065</c:v>
                </c:pt>
                <c:pt idx="138">
                  <c:v>92.037343412741393</c:v>
                </c:pt>
                <c:pt idx="139">
                  <c:v>92.392321503422508</c:v>
                </c:pt>
                <c:pt idx="140">
                  <c:v>93.160506858101215</c:v>
                </c:pt>
                <c:pt idx="141">
                  <c:v>93.692938531776136</c:v>
                </c:pt>
                <c:pt idx="142">
                  <c:v>94.165793462959115</c:v>
                </c:pt>
                <c:pt idx="143">
                  <c:v>94.638151921287999</c:v>
                </c:pt>
                <c:pt idx="144">
                  <c:v>95.05143010997908</c:v>
                </c:pt>
                <c:pt idx="145">
                  <c:v>95.524710589322694</c:v>
                </c:pt>
                <c:pt idx="146">
                  <c:v>95.937563229853097</c:v>
                </c:pt>
                <c:pt idx="147">
                  <c:v>96.114165716525633</c:v>
                </c:pt>
                <c:pt idx="148">
                  <c:v>97.827280761942433</c:v>
                </c:pt>
                <c:pt idx="149">
                  <c:v>98.536314922289876</c:v>
                </c:pt>
                <c:pt idx="150">
                  <c:v>99.364147944153942</c:v>
                </c:pt>
                <c:pt idx="151">
                  <c:v>100.83810492328172</c:v>
                </c:pt>
                <c:pt idx="152">
                  <c:v>101.3693308771681</c:v>
                </c:pt>
                <c:pt idx="153">
                  <c:v>101.90048590636107</c:v>
                </c:pt>
                <c:pt idx="154">
                  <c:v>102.66668536962338</c:v>
                </c:pt>
                <c:pt idx="155">
                  <c:v>103.43451610083487</c:v>
                </c:pt>
                <c:pt idx="156">
                  <c:v>104.08404444338383</c:v>
                </c:pt>
                <c:pt idx="157">
                  <c:v>104.7906671641542</c:v>
                </c:pt>
                <c:pt idx="158">
                  <c:v>105.67644566056103</c:v>
                </c:pt>
                <c:pt idx="159">
                  <c:v>107.27012352222022</c:v>
                </c:pt>
                <c:pt idx="160">
                  <c:v>108.15384520251719</c:v>
                </c:pt>
                <c:pt idx="161">
                  <c:v>109.0375668828142</c:v>
                </c:pt>
                <c:pt idx="162">
                  <c:v>109.92171411127184</c:v>
                </c:pt>
                <c:pt idx="163">
                  <c:v>111.10133361261208</c:v>
                </c:pt>
                <c:pt idx="164">
                  <c:v>112.33840211564099</c:v>
                </c:pt>
                <c:pt idx="165">
                  <c:v>113.16389462262147</c:v>
                </c:pt>
                <c:pt idx="166">
                  <c:v>113.63518921054872</c:v>
                </c:pt>
                <c:pt idx="167">
                  <c:v>114.34273395233382</c:v>
                </c:pt>
                <c:pt idx="168">
                  <c:v>114.99020547877295</c:v>
                </c:pt>
                <c:pt idx="169">
                  <c:v>115.57859673557422</c:v>
                </c:pt>
                <c:pt idx="170">
                  <c:v>116.52203700775004</c:v>
                </c:pt>
                <c:pt idx="171">
                  <c:v>117.52207518529318</c:v>
                </c:pt>
                <c:pt idx="172">
                  <c:v>117.93379303072849</c:v>
                </c:pt>
                <c:pt idx="173">
                  <c:v>118.69935417174982</c:v>
                </c:pt>
                <c:pt idx="174">
                  <c:v>119.52278986262044</c:v>
                </c:pt>
                <c:pt idx="175">
                  <c:v>120.28828007894832</c:v>
                </c:pt>
                <c:pt idx="176">
                  <c:v>121.11299241430092</c:v>
                </c:pt>
                <c:pt idx="177">
                  <c:v>121.34676020388832</c:v>
                </c:pt>
                <c:pt idx="178">
                  <c:v>121.34676020388832</c:v>
                </c:pt>
              </c:numCache>
            </c:numRef>
          </c:xVal>
          <c:yVal>
            <c:numRef>
              <c:f>calculation!$F$19:$F$197</c:f>
              <c:numCache>
                <c:formatCode>General</c:formatCode>
                <c:ptCount val="179"/>
                <c:pt idx="2">
                  <c:v>-3.6399587083427924</c:v>
                </c:pt>
                <c:pt idx="3">
                  <c:v>-3.6248621504823246</c:v>
                </c:pt>
                <c:pt idx="4">
                  <c:v>-3.6022202119988669</c:v>
                </c:pt>
                <c:pt idx="5">
                  <c:v>-3.5570356020550808</c:v>
                </c:pt>
                <c:pt idx="6">
                  <c:v>-3.4815589716556357</c:v>
                </c:pt>
                <c:pt idx="7">
                  <c:v>-3.421228532628223</c:v>
                </c:pt>
                <c:pt idx="8">
                  <c:v>-3.3608470109356228</c:v>
                </c:pt>
                <c:pt idx="9">
                  <c:v>-3.3005165719082101</c:v>
                </c:pt>
                <c:pt idx="10">
                  <c:v>-3.2401354125040163</c:v>
                </c:pt>
                <c:pt idx="11">
                  <c:v>-3.1722577814115858</c:v>
                </c:pt>
                <c:pt idx="12">
                  <c:v>-3.1119273423841727</c:v>
                </c:pt>
                <c:pt idx="13">
                  <c:v>-3.0590940996218072</c:v>
                </c:pt>
                <c:pt idx="14">
                  <c:v>-2.9460333077392131</c:v>
                </c:pt>
                <c:pt idx="15">
                  <c:v>-2.9007476193302701</c:v>
                </c:pt>
                <c:pt idx="16">
                  <c:v>-2.7800885527174723</c:v>
                </c:pt>
                <c:pt idx="17">
                  <c:v>-2.7423504186619523</c:v>
                </c:pt>
                <c:pt idx="18">
                  <c:v>-2.6367871853328113</c:v>
                </c:pt>
                <c:pt idx="19">
                  <c:v>-2.5463194229989212</c:v>
                </c:pt>
                <c:pt idx="20">
                  <c:v>-2.4934865425249613</c:v>
                </c:pt>
                <c:pt idx="21">
                  <c:v>-2.4182178656703179</c:v>
                </c:pt>
                <c:pt idx="22">
                  <c:v>-2.3807909373551905</c:v>
                </c:pt>
                <c:pt idx="23">
                  <c:v>-2.3509119256818911</c:v>
                </c:pt>
                <c:pt idx="24">
                  <c:v>-2.336128022715438</c:v>
                </c:pt>
                <c:pt idx="25">
                  <c:v>-2.3288920363908123</c:v>
                </c:pt>
                <c:pt idx="26">
                  <c:v>-2.3218114717921812</c:v>
                </c:pt>
                <c:pt idx="27">
                  <c:v>-2.322122677532573</c:v>
                </c:pt>
                <c:pt idx="28">
                  <c:v>-2.3224338832729647</c:v>
                </c:pt>
                <c:pt idx="29">
                  <c:v>-2.3379948948693854</c:v>
                </c:pt>
                <c:pt idx="30">
                  <c:v>-2.3384097150937726</c:v>
                </c:pt>
                <c:pt idx="31">
                  <c:v>-2.3464235346251754</c:v>
                </c:pt>
                <c:pt idx="32">
                  <c:v>-2.3467865476075662</c:v>
                </c:pt>
                <c:pt idx="33">
                  <c:v>-2.3547481976085654</c:v>
                </c:pt>
                <c:pt idx="34">
                  <c:v>-2.3551630178329526</c:v>
                </c:pt>
                <c:pt idx="35">
                  <c:v>-2.362969246107959</c:v>
                </c:pt>
                <c:pt idx="36">
                  <c:v>-2.3632800895599453</c:v>
                </c:pt>
                <c:pt idx="37">
                  <c:v>-2.3636427402539297</c:v>
                </c:pt>
                <c:pt idx="38">
                  <c:v>-2.3790990505011376</c:v>
                </c:pt>
                <c:pt idx="39">
                  <c:v>-2.3718634264649179</c:v>
                </c:pt>
                <c:pt idx="40">
                  <c:v>-2.3873711816657184</c:v>
                </c:pt>
                <c:pt idx="41">
                  <c:v>-2.3951252404103207</c:v>
                </c:pt>
                <c:pt idx="42">
                  <c:v>-2.3953842766203097</c:v>
                </c:pt>
                <c:pt idx="43">
                  <c:v>-2.4032415875605024</c:v>
                </c:pt>
                <c:pt idx="44">
                  <c:v>-2.4036042382544869</c:v>
                </c:pt>
                <c:pt idx="45">
                  <c:v>-2.4113061274686856</c:v>
                </c:pt>
                <c:pt idx="46">
                  <c:v>-2.4115651636786746</c:v>
                </c:pt>
                <c:pt idx="47">
                  <c:v>-2.4270203870606659</c:v>
                </c:pt>
                <c:pt idx="48">
                  <c:v>-2.4346701067444614</c:v>
                </c:pt>
                <c:pt idx="49">
                  <c:v>-2.4348255284704554</c:v>
                </c:pt>
                <c:pt idx="50">
                  <c:v>-2.4426306698802445</c:v>
                </c:pt>
                <c:pt idx="51">
                  <c:v>-2.450435811290034</c:v>
                </c:pt>
                <c:pt idx="52">
                  <c:v>-2.4584478193794088</c:v>
                </c:pt>
                <c:pt idx="53">
                  <c:v>-2.4738508732309965</c:v>
                </c:pt>
                <c:pt idx="54">
                  <c:v>-2.4818110740783736</c:v>
                </c:pt>
                <c:pt idx="55">
                  <c:v>-2.49711015115756</c:v>
                </c:pt>
                <c:pt idx="56">
                  <c:v>-2.5049663752325362</c:v>
                </c:pt>
                <c:pt idx="57">
                  <c:v>-2.5203172595537207</c:v>
                </c:pt>
                <c:pt idx="58">
                  <c:v>-2.5281216763866987</c:v>
                </c:pt>
                <c:pt idx="59">
                  <c:v>-2.5435754506150672</c:v>
                </c:pt>
                <c:pt idx="60">
                  <c:v>-2.5590288625550306</c:v>
                </c:pt>
                <c:pt idx="61">
                  <c:v>-2.566936531583599</c:v>
                </c:pt>
                <c:pt idx="62">
                  <c:v>-2.589935686434957</c:v>
                </c:pt>
                <c:pt idx="63">
                  <c:v>-2.6054401810401067</c:v>
                </c:pt>
                <c:pt idx="64">
                  <c:v>-2.6208932306916641</c:v>
                </c:pt>
                <c:pt idx="65">
                  <c:v>-2.6287483679014234</c:v>
                </c:pt>
                <c:pt idx="66">
                  <c:v>-2.6517464358875644</c:v>
                </c:pt>
                <c:pt idx="67">
                  <c:v>-2.6671473160087191</c:v>
                </c:pt>
                <c:pt idx="68">
                  <c:v>-2.6825996410834656</c:v>
                </c:pt>
                <c:pt idx="69">
                  <c:v>-2.6979997966278089</c:v>
                </c:pt>
                <c:pt idx="70">
                  <c:v>-2.7055969844927952</c:v>
                </c:pt>
                <c:pt idx="71">
                  <c:v>-2.7286972178093101</c:v>
                </c:pt>
                <c:pt idx="72">
                  <c:v>-2.7440455661116556</c:v>
                </c:pt>
                <c:pt idx="73">
                  <c:v>-2.7670421849441746</c:v>
                </c:pt>
                <c:pt idx="74">
                  <c:v>-2.7901413313954722</c:v>
                </c:pt>
                <c:pt idx="75">
                  <c:v>-2.8131890328931779</c:v>
                </c:pt>
                <c:pt idx="76">
                  <c:v>-2.8286395465258964</c:v>
                </c:pt>
                <c:pt idx="77">
                  <c:v>-2.8516350784931985</c:v>
                </c:pt>
                <c:pt idx="78">
                  <c:v>-2.8671877574562905</c:v>
                </c:pt>
                <c:pt idx="79">
                  <c:v>-2.9054269363767258</c:v>
                </c:pt>
                <c:pt idx="80">
                  <c:v>-2.9360692897205793</c:v>
                </c:pt>
                <c:pt idx="81">
                  <c:v>-2.9666598358224356</c:v>
                </c:pt>
                <c:pt idx="82">
                  <c:v>-2.9973525472546649</c:v>
                </c:pt>
                <c:pt idx="83">
                  <c:v>-3.0202433778727547</c:v>
                </c:pt>
                <c:pt idx="84">
                  <c:v>-3.0507813921558022</c:v>
                </c:pt>
                <c:pt idx="85">
                  <c:v>-3.0813701268156297</c:v>
                </c:pt>
                <c:pt idx="86">
                  <c:v>-3.1120610268058311</c:v>
                </c:pt>
                <c:pt idx="87">
                  <c:v>-3.1502447756002132</c:v>
                </c:pt>
                <c:pt idx="88">
                  <c:v>-3.1884277998177835</c:v>
                </c:pt>
                <c:pt idx="89">
                  <c:v>-3.2189129199936164</c:v>
                </c:pt>
                <c:pt idx="90">
                  <c:v>-3.2571455777227514</c:v>
                </c:pt>
                <c:pt idx="91">
                  <c:v>-3.2876806936985532</c:v>
                </c:pt>
                <c:pt idx="92">
                  <c:v>-3.3333043971899015</c:v>
                </c:pt>
                <c:pt idx="93">
                  <c:v>-3.3561923295007472</c:v>
                </c:pt>
                <c:pt idx="94">
                  <c:v>-3.3716374088073815</c:v>
                </c:pt>
                <c:pt idx="95">
                  <c:v>-3.394576061495008</c:v>
                </c:pt>
                <c:pt idx="96">
                  <c:v>-3.4401979535443279</c:v>
                </c:pt>
                <c:pt idx="97">
                  <c:v>-3.4707308957896967</c:v>
                </c:pt>
                <c:pt idx="98">
                  <c:v>-3.5088074072160276</c:v>
                </c:pt>
                <c:pt idx="99">
                  <c:v>-3.5467817533119845</c:v>
                </c:pt>
                <c:pt idx="100">
                  <c:v>-3.5697189568459886</c:v>
                </c:pt>
                <c:pt idx="101">
                  <c:v>-3.600148646895768</c:v>
                </c:pt>
                <c:pt idx="102">
                  <c:v>-3.6306297818991391</c:v>
                </c:pt>
                <c:pt idx="103">
                  <c:v>-3.6762998583064013</c:v>
                </c:pt>
                <c:pt idx="104">
                  <c:v>-3.7145249079790186</c:v>
                </c:pt>
                <c:pt idx="105">
                  <c:v>-3.7600392003718808</c:v>
                </c:pt>
                <c:pt idx="106">
                  <c:v>-3.8057092767791434</c:v>
                </c:pt>
                <c:pt idx="107">
                  <c:v>-3.8513757303023493</c:v>
                </c:pt>
                <c:pt idx="108">
                  <c:v>-3.881952871733199</c:v>
                </c:pt>
                <c:pt idx="109">
                  <c:v>-3.9351114494837742</c:v>
                </c:pt>
                <c:pt idx="110">
                  <c:v>-3.9655400526683371</c:v>
                </c:pt>
                <c:pt idx="111">
                  <c:v>-4.018796448288418</c:v>
                </c:pt>
                <c:pt idx="112">
                  <c:v>-4.071904305662212</c:v>
                </c:pt>
                <c:pt idx="113">
                  <c:v>-4.1099735713204311</c:v>
                </c:pt>
                <c:pt idx="114">
                  <c:v>-4.1480935573554314</c:v>
                </c:pt>
                <c:pt idx="115">
                  <c:v>-4.1860613822600881</c:v>
                </c:pt>
                <c:pt idx="116">
                  <c:v>-4.2011470714683883</c:v>
                </c:pt>
                <c:pt idx="117">
                  <c:v>-4.2544541874652513</c:v>
                </c:pt>
                <c:pt idx="118">
                  <c:v>-4.3075584219549903</c:v>
                </c:pt>
                <c:pt idx="119">
                  <c:v>-4.3759983246528789</c:v>
                </c:pt>
                <c:pt idx="120">
                  <c:v>-4.4216575324079725</c:v>
                </c:pt>
                <c:pt idx="121">
                  <c:v>-4.4748088643904369</c:v>
                </c:pt>
                <c:pt idx="122">
                  <c:v>-4.5203159110151878</c:v>
                </c:pt>
                <c:pt idx="123">
                  <c:v>-4.5659243983935012</c:v>
                </c:pt>
                <c:pt idx="124">
                  <c:v>-4.6266185749801148</c:v>
                </c:pt>
                <c:pt idx="125">
                  <c:v>-4.6722234394743731</c:v>
                </c:pt>
                <c:pt idx="126">
                  <c:v>-4.6950041344171671</c:v>
                </c:pt>
                <c:pt idx="127">
                  <c:v>-4.7329647135537121</c:v>
                </c:pt>
                <c:pt idx="128">
                  <c:v>-4.8014480908602701</c:v>
                </c:pt>
                <c:pt idx="129">
                  <c:v>-4.8696814891669788</c:v>
                </c:pt>
                <c:pt idx="130">
                  <c:v>-4.9228255753813306</c:v>
                </c:pt>
                <c:pt idx="131">
                  <c:v>-4.9759732844797391</c:v>
                </c:pt>
                <c:pt idx="132">
                  <c:v>-5.0290702732013663</c:v>
                </c:pt>
                <c:pt idx="133">
                  <c:v>-5.0823121772852238</c:v>
                </c:pt>
                <c:pt idx="134">
                  <c:v>-5.1354562634995764</c:v>
                </c:pt>
                <c:pt idx="135">
                  <c:v>-5.1961902918108045</c:v>
                </c:pt>
                <c:pt idx="136">
                  <c:v>-5.264369346856677</c:v>
                </c:pt>
                <c:pt idx="137">
                  <c:v>-5.3100176859596031</c:v>
                </c:pt>
                <c:pt idx="138">
                  <c:v>-5.3706502735172688</c:v>
                </c:pt>
                <c:pt idx="139">
                  <c:v>-5.4162007947506901</c:v>
                </c:pt>
                <c:pt idx="140">
                  <c:v>-5.5299738456386516</c:v>
                </c:pt>
                <c:pt idx="141">
                  <c:v>-5.5982941931626993</c:v>
                </c:pt>
                <c:pt idx="142">
                  <c:v>-5.6665638203099666</c:v>
                </c:pt>
                <c:pt idx="143">
                  <c:v>-5.7423762920613832</c:v>
                </c:pt>
                <c:pt idx="144">
                  <c:v>-5.8105951988318685</c:v>
                </c:pt>
                <c:pt idx="145">
                  <c:v>-5.8713219813749848</c:v>
                </c:pt>
                <c:pt idx="146">
                  <c:v>-5.9470837327496202</c:v>
                </c:pt>
                <c:pt idx="147">
                  <c:v>-5.9849392482485486</c:v>
                </c:pt>
                <c:pt idx="148">
                  <c:v>-6.2503082595668973</c:v>
                </c:pt>
                <c:pt idx="149">
                  <c:v>-6.3564732539377049</c:v>
                </c:pt>
                <c:pt idx="150">
                  <c:v>-6.4702716650140575</c:v>
                </c:pt>
                <c:pt idx="151">
                  <c:v>-6.7505089924973607</c:v>
                </c:pt>
                <c:pt idx="152">
                  <c:v>-6.8414361365295244</c:v>
                </c:pt>
                <c:pt idx="153">
                  <c:v>-6.9323632805616882</c:v>
                </c:pt>
                <c:pt idx="154">
                  <c:v>-7.0838070798617325</c:v>
                </c:pt>
                <c:pt idx="155">
                  <c:v>-7.2050831236292305</c:v>
                </c:pt>
                <c:pt idx="156">
                  <c:v>-7.3111829060870361</c:v>
                </c:pt>
                <c:pt idx="157">
                  <c:v>-7.4625723621262416</c:v>
                </c:pt>
                <c:pt idx="158">
                  <c:v>-7.6065566431554199</c:v>
                </c:pt>
                <c:pt idx="159">
                  <c:v>-7.8792982235272975</c:v>
                </c:pt>
                <c:pt idx="160">
                  <c:v>-8.0609749902728911</c:v>
                </c:pt>
                <c:pt idx="161">
                  <c:v>-8.2426481341344289</c:v>
                </c:pt>
                <c:pt idx="162">
                  <c:v>-8.4167784333918174</c:v>
                </c:pt>
                <c:pt idx="163">
                  <c:v>-8.6363759275493432</c:v>
                </c:pt>
                <c:pt idx="164">
                  <c:v>-8.8937130049160107</c:v>
                </c:pt>
                <c:pt idx="165">
                  <c:v>-9.0526996488202052</c:v>
                </c:pt>
                <c:pt idx="166">
                  <c:v>-9.1510863111232368</c:v>
                </c:pt>
                <c:pt idx="167">
                  <c:v>-9.2873538491135861</c:v>
                </c:pt>
                <c:pt idx="168">
                  <c:v>-9.4311135113313043</c:v>
                </c:pt>
                <c:pt idx="169">
                  <c:v>-9.5672868543362011</c:v>
                </c:pt>
                <c:pt idx="170">
                  <c:v>-9.7489672439658523</c:v>
                </c:pt>
                <c:pt idx="171">
                  <c:v>-9.9834620373607752</c:v>
                </c:pt>
                <c:pt idx="172">
                  <c:v>-10.081790733518917</c:v>
                </c:pt>
                <c:pt idx="173">
                  <c:v>-10.248244141462088</c:v>
                </c:pt>
                <c:pt idx="174">
                  <c:v>-10.44489791089431</c:v>
                </c:pt>
                <c:pt idx="175">
                  <c:v>-10.611340450185317</c:v>
                </c:pt>
                <c:pt idx="176">
                  <c:v>-10.785365685805088</c:v>
                </c:pt>
                <c:pt idx="177">
                  <c:v>-10.868474646044858</c:v>
                </c:pt>
                <c:pt idx="178">
                  <c:v>-10.868474646044858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calculation!$E$19:$E$197</c:f>
              <c:numCache>
                <c:formatCode>General</c:formatCode>
                <c:ptCount val="179"/>
                <c:pt idx="0">
                  <c:v>11.664</c:v>
                </c:pt>
                <c:pt idx="1">
                  <c:v>100</c:v>
                </c:pt>
                <c:pt idx="2">
                  <c:v>43.693845364948636</c:v>
                </c:pt>
                <c:pt idx="3">
                  <c:v>43.694731923616665</c:v>
                </c:pt>
                <c:pt idx="4">
                  <c:v>43.696058215384049</c:v>
                </c:pt>
                <c:pt idx="5">
                  <c:v>43.817878468841357</c:v>
                </c:pt>
                <c:pt idx="6">
                  <c:v>43.822297077242844</c:v>
                </c:pt>
                <c:pt idx="7">
                  <c:v>43.885420054406914</c:v>
                </c:pt>
                <c:pt idx="8">
                  <c:v>43.888959196609704</c:v>
                </c:pt>
                <c:pt idx="9">
                  <c:v>43.952075081304436</c:v>
                </c:pt>
                <c:pt idx="10">
                  <c:v>43.955614223507233</c:v>
                </c:pt>
                <c:pt idx="11">
                  <c:v>44.019176933770645</c:v>
                </c:pt>
                <c:pt idx="12">
                  <c:v>44.082292818465369</c:v>
                </c:pt>
                <c:pt idx="13">
                  <c:v>44.085392227568811</c:v>
                </c:pt>
                <c:pt idx="14">
                  <c:v>44.27076100635086</c:v>
                </c:pt>
                <c:pt idx="15">
                  <c:v>44.273413589885621</c:v>
                </c:pt>
                <c:pt idx="16">
                  <c:v>44.399652451744416</c:v>
                </c:pt>
                <c:pt idx="17">
                  <c:v>44.401858209710497</c:v>
                </c:pt>
                <c:pt idx="18">
                  <c:v>44.527210512901249</c:v>
                </c:pt>
                <c:pt idx="19">
                  <c:v>44.651669164954633</c:v>
                </c:pt>
                <c:pt idx="20">
                  <c:v>44.654768574058082</c:v>
                </c:pt>
                <c:pt idx="21">
                  <c:v>44.897501244896645</c:v>
                </c:pt>
                <c:pt idx="22">
                  <c:v>45.257174550283651</c:v>
                </c:pt>
                <c:pt idx="23">
                  <c:v>45.616415215040654</c:v>
                </c:pt>
                <c:pt idx="24">
                  <c:v>45.974769321129628</c:v>
                </c:pt>
                <c:pt idx="25">
                  <c:v>46.332676601649908</c:v>
                </c:pt>
                <c:pt idx="26">
                  <c:v>46.869314109645977</c:v>
                </c:pt>
                <c:pt idx="27">
                  <c:v>47.226781657066923</c:v>
                </c:pt>
                <c:pt idx="28">
                  <c:v>47.584249204487861</c:v>
                </c:pt>
                <c:pt idx="29">
                  <c:v>48.119567513185899</c:v>
                </c:pt>
                <c:pt idx="30">
                  <c:v>48.596188545590699</c:v>
                </c:pt>
                <c:pt idx="31">
                  <c:v>49.131953679857432</c:v>
                </c:pt>
                <c:pt idx="32">
                  <c:v>49.548997969770298</c:v>
                </c:pt>
                <c:pt idx="33">
                  <c:v>50.02517926907575</c:v>
                </c:pt>
                <c:pt idx="34">
                  <c:v>50.501807393949896</c:v>
                </c:pt>
                <c:pt idx="35">
                  <c:v>50.799251373310206</c:v>
                </c:pt>
                <c:pt idx="36">
                  <c:v>51.156718920731144</c:v>
                </c:pt>
                <c:pt idx="37">
                  <c:v>51.57376321064401</c:v>
                </c:pt>
                <c:pt idx="38">
                  <c:v>51.989935126827532</c:v>
                </c:pt>
                <c:pt idx="39">
                  <c:v>52.347842407347819</c:v>
                </c:pt>
                <c:pt idx="40">
                  <c:v>52.823583973553916</c:v>
                </c:pt>
                <c:pt idx="41">
                  <c:v>53.061458302891651</c:v>
                </c:pt>
                <c:pt idx="42">
                  <c:v>53.359349107820663</c:v>
                </c:pt>
                <c:pt idx="43">
                  <c:v>53.716376922142246</c:v>
                </c:pt>
                <c:pt idx="44">
                  <c:v>54.133421212055111</c:v>
                </c:pt>
                <c:pt idx="45">
                  <c:v>54.311718798900912</c:v>
                </c:pt>
                <c:pt idx="46">
                  <c:v>54.609602511360563</c:v>
                </c:pt>
                <c:pt idx="47">
                  <c:v>55.025774427544093</c:v>
                </c:pt>
                <c:pt idx="48">
                  <c:v>55.144495271897959</c:v>
                </c:pt>
                <c:pt idx="49">
                  <c:v>55.323232591843102</c:v>
                </c:pt>
                <c:pt idx="50">
                  <c:v>55.620676571203411</c:v>
                </c:pt>
                <c:pt idx="51">
                  <c:v>55.91813473550242</c:v>
                </c:pt>
                <c:pt idx="52">
                  <c:v>56.453892777299799</c:v>
                </c:pt>
                <c:pt idx="53">
                  <c:v>56.810487950991387</c:v>
                </c:pt>
                <c:pt idx="54">
                  <c:v>57.286676342766185</c:v>
                </c:pt>
                <c:pt idx="55">
                  <c:v>57.524110939004572</c:v>
                </c:pt>
                <c:pt idx="56">
                  <c:v>57.881145845795508</c:v>
                </c:pt>
                <c:pt idx="57">
                  <c:v>58.178164276995162</c:v>
                </c:pt>
                <c:pt idx="58">
                  <c:v>58.475615348824817</c:v>
                </c:pt>
                <c:pt idx="59">
                  <c:v>58.89178726500834</c:v>
                </c:pt>
                <c:pt idx="60">
                  <c:v>59.307959181191862</c:v>
                </c:pt>
                <c:pt idx="61">
                  <c:v>59.724577922944071</c:v>
                </c:pt>
                <c:pt idx="62">
                  <c:v>60.140310106028252</c:v>
                </c:pt>
                <c:pt idx="63">
                  <c:v>60.616065857173048</c:v>
                </c:pt>
                <c:pt idx="64">
                  <c:v>61.03223777335657</c:v>
                </c:pt>
                <c:pt idx="65">
                  <c:v>61.389272680147506</c:v>
                </c:pt>
                <c:pt idx="66">
                  <c:v>61.805011955701026</c:v>
                </c:pt>
                <c:pt idx="67">
                  <c:v>62.161607129392621</c:v>
                </c:pt>
                <c:pt idx="68">
                  <c:v>62.577786138045489</c:v>
                </c:pt>
                <c:pt idx="69">
                  <c:v>62.934388404206409</c:v>
                </c:pt>
                <c:pt idx="70">
                  <c:v>62.993525413599002</c:v>
                </c:pt>
                <c:pt idx="71">
                  <c:v>63.528425266605723</c:v>
                </c:pt>
                <c:pt idx="72">
                  <c:v>63.825450790274736</c:v>
                </c:pt>
                <c:pt idx="73">
                  <c:v>64.241190065828263</c:v>
                </c:pt>
                <c:pt idx="74">
                  <c:v>64.77609701130433</c:v>
                </c:pt>
                <c:pt idx="75">
                  <c:v>65.251420121819137</c:v>
                </c:pt>
                <c:pt idx="76">
                  <c:v>65.667599130471999</c:v>
                </c:pt>
                <c:pt idx="77">
                  <c:v>66.083352590964211</c:v>
                </c:pt>
                <c:pt idx="78">
                  <c:v>66.618685084600926</c:v>
                </c:pt>
                <c:pt idx="79">
                  <c:v>67.212303491308944</c:v>
                </c:pt>
                <c:pt idx="80">
                  <c:v>67.746777796155001</c:v>
                </c:pt>
                <c:pt idx="81">
                  <c:v>68.221668266039799</c:v>
                </c:pt>
                <c:pt idx="82">
                  <c:v>68.815726405847158</c:v>
                </c:pt>
                <c:pt idx="83">
                  <c:v>69.112319288886141</c:v>
                </c:pt>
                <c:pt idx="84">
                  <c:v>69.527633016279012</c:v>
                </c:pt>
                <c:pt idx="85">
                  <c:v>70.002537671102516</c:v>
                </c:pt>
                <c:pt idx="86">
                  <c:v>70.596595810909861</c:v>
                </c:pt>
                <c:pt idx="87">
                  <c:v>71.130658752533961</c:v>
                </c:pt>
                <c:pt idx="88">
                  <c:v>71.664721694158061</c:v>
                </c:pt>
                <c:pt idx="89">
                  <c:v>72.020409031773582</c:v>
                </c:pt>
                <c:pt idx="90">
                  <c:v>72.614048715889609</c:v>
                </c:pt>
                <c:pt idx="91">
                  <c:v>73.029383720690504</c:v>
                </c:pt>
                <c:pt idx="92">
                  <c:v>73.4438676291701</c:v>
                </c:pt>
                <c:pt idx="93">
                  <c:v>73.740474697147789</c:v>
                </c:pt>
                <c:pt idx="94">
                  <c:v>74.156660798269996</c:v>
                </c:pt>
                <c:pt idx="95">
                  <c:v>74.512844608739613</c:v>
                </c:pt>
                <c:pt idx="96">
                  <c:v>74.927257592525763</c:v>
                </c:pt>
                <c:pt idx="97">
                  <c:v>75.342592597326657</c:v>
                </c:pt>
                <c:pt idx="98">
                  <c:v>75.757502053966888</c:v>
                </c:pt>
                <c:pt idx="99">
                  <c:v>76.053258025623279</c:v>
                </c:pt>
                <c:pt idx="100">
                  <c:v>76.409441836092881</c:v>
                </c:pt>
                <c:pt idx="101">
                  <c:v>76.705623355909935</c:v>
                </c:pt>
                <c:pt idx="102">
                  <c:v>77.061381618218903</c:v>
                </c:pt>
                <c:pt idx="103">
                  <c:v>77.535442269190426</c:v>
                </c:pt>
                <c:pt idx="104">
                  <c:v>78.129081953306454</c:v>
                </c:pt>
                <c:pt idx="105">
                  <c:v>78.424412376802167</c:v>
                </c:pt>
                <c:pt idx="106">
                  <c:v>78.898473027773676</c:v>
                </c:pt>
                <c:pt idx="107">
                  <c:v>79.372533678745199</c:v>
                </c:pt>
                <c:pt idx="108">
                  <c:v>79.847445426038021</c:v>
                </c:pt>
                <c:pt idx="109">
                  <c:v>80.261503786356954</c:v>
                </c:pt>
                <c:pt idx="110">
                  <c:v>80.55768530617398</c:v>
                </c:pt>
                <c:pt idx="111">
                  <c:v>81.090897151476767</c:v>
                </c:pt>
                <c:pt idx="112">
                  <c:v>81.445378769303773</c:v>
                </c:pt>
                <c:pt idx="113">
                  <c:v>81.860288225944018</c:v>
                </c:pt>
                <c:pt idx="114">
                  <c:v>82.334774425076191</c:v>
                </c:pt>
                <c:pt idx="115">
                  <c:v>82.630530396732567</c:v>
                </c:pt>
                <c:pt idx="116">
                  <c:v>82.629679300411254</c:v>
                </c:pt>
                <c:pt idx="117">
                  <c:v>83.222467888205983</c:v>
                </c:pt>
                <c:pt idx="118">
                  <c:v>83.57694950603296</c:v>
                </c:pt>
                <c:pt idx="119">
                  <c:v>84.22853466469175</c:v>
                </c:pt>
                <c:pt idx="120">
                  <c:v>84.70259531566326</c:v>
                </c:pt>
                <c:pt idx="121">
                  <c:v>85.116653675982192</c:v>
                </c:pt>
                <c:pt idx="122">
                  <c:v>85.41198409947792</c:v>
                </c:pt>
                <c:pt idx="123">
                  <c:v>85.826468007957487</c:v>
                </c:pt>
                <c:pt idx="124">
                  <c:v>86.240171744809203</c:v>
                </c:pt>
                <c:pt idx="125">
                  <c:v>86.654655653288799</c:v>
                </c:pt>
                <c:pt idx="126">
                  <c:v>86.832109236282619</c:v>
                </c:pt>
                <c:pt idx="127">
                  <c:v>87.127865207938996</c:v>
                </c:pt>
                <c:pt idx="128">
                  <c:v>87.839027109089713</c:v>
                </c:pt>
                <c:pt idx="129">
                  <c:v>88.252234373087319</c:v>
                </c:pt>
                <c:pt idx="130">
                  <c:v>88.666363658099684</c:v>
                </c:pt>
                <c:pt idx="131">
                  <c:v>89.080422018418616</c:v>
                </c:pt>
                <c:pt idx="132">
                  <c:v>89.434903636245622</c:v>
                </c:pt>
                <c:pt idx="133">
                  <c:v>89.968186406241855</c:v>
                </c:pt>
                <c:pt idx="134">
                  <c:v>90.382244766560788</c:v>
                </c:pt>
                <c:pt idx="135">
                  <c:v>90.855525245904445</c:v>
                </c:pt>
                <c:pt idx="136">
                  <c:v>91.20915576741011</c:v>
                </c:pt>
                <c:pt idx="137">
                  <c:v>91.683287343075065</c:v>
                </c:pt>
                <c:pt idx="138">
                  <c:v>92.037343412741393</c:v>
                </c:pt>
                <c:pt idx="139">
                  <c:v>92.392321503422508</c:v>
                </c:pt>
                <c:pt idx="140">
                  <c:v>93.160506858101215</c:v>
                </c:pt>
                <c:pt idx="141">
                  <c:v>93.692938531776136</c:v>
                </c:pt>
                <c:pt idx="142">
                  <c:v>94.165793462959115</c:v>
                </c:pt>
                <c:pt idx="143">
                  <c:v>94.638151921287999</c:v>
                </c:pt>
                <c:pt idx="144">
                  <c:v>95.05143010997908</c:v>
                </c:pt>
                <c:pt idx="145">
                  <c:v>95.524710589322694</c:v>
                </c:pt>
                <c:pt idx="146">
                  <c:v>95.937563229853097</c:v>
                </c:pt>
                <c:pt idx="147">
                  <c:v>96.114165716525633</c:v>
                </c:pt>
                <c:pt idx="148">
                  <c:v>97.827280761942433</c:v>
                </c:pt>
                <c:pt idx="149">
                  <c:v>98.536314922289876</c:v>
                </c:pt>
                <c:pt idx="150">
                  <c:v>99.364147944153942</c:v>
                </c:pt>
                <c:pt idx="151">
                  <c:v>100.83810492328172</c:v>
                </c:pt>
                <c:pt idx="152">
                  <c:v>101.3693308771681</c:v>
                </c:pt>
                <c:pt idx="153">
                  <c:v>101.90048590636107</c:v>
                </c:pt>
                <c:pt idx="154">
                  <c:v>102.66668536962338</c:v>
                </c:pt>
                <c:pt idx="155">
                  <c:v>103.43451610083487</c:v>
                </c:pt>
                <c:pt idx="156">
                  <c:v>104.08404444338383</c:v>
                </c:pt>
                <c:pt idx="157">
                  <c:v>104.7906671641542</c:v>
                </c:pt>
                <c:pt idx="158">
                  <c:v>105.67644566056103</c:v>
                </c:pt>
                <c:pt idx="159">
                  <c:v>107.27012352222022</c:v>
                </c:pt>
                <c:pt idx="160">
                  <c:v>108.15384520251719</c:v>
                </c:pt>
                <c:pt idx="161">
                  <c:v>109.0375668828142</c:v>
                </c:pt>
                <c:pt idx="162">
                  <c:v>109.92171411127184</c:v>
                </c:pt>
                <c:pt idx="163">
                  <c:v>111.10133361261208</c:v>
                </c:pt>
                <c:pt idx="164">
                  <c:v>112.33840211564099</c:v>
                </c:pt>
                <c:pt idx="165">
                  <c:v>113.16389462262147</c:v>
                </c:pt>
                <c:pt idx="166">
                  <c:v>113.63518921054872</c:v>
                </c:pt>
                <c:pt idx="167">
                  <c:v>114.34273395233382</c:v>
                </c:pt>
                <c:pt idx="168">
                  <c:v>114.99020547877295</c:v>
                </c:pt>
                <c:pt idx="169">
                  <c:v>115.57859673557422</c:v>
                </c:pt>
                <c:pt idx="170">
                  <c:v>116.52203700775004</c:v>
                </c:pt>
                <c:pt idx="171">
                  <c:v>117.52207518529318</c:v>
                </c:pt>
                <c:pt idx="172">
                  <c:v>117.93379303072849</c:v>
                </c:pt>
                <c:pt idx="173">
                  <c:v>118.69935417174982</c:v>
                </c:pt>
                <c:pt idx="174">
                  <c:v>119.52278986262044</c:v>
                </c:pt>
                <c:pt idx="175">
                  <c:v>120.28828007894832</c:v>
                </c:pt>
                <c:pt idx="176">
                  <c:v>121.11299241430092</c:v>
                </c:pt>
                <c:pt idx="177">
                  <c:v>121.34676020388832</c:v>
                </c:pt>
                <c:pt idx="178">
                  <c:v>121.34676020388832</c:v>
                </c:pt>
              </c:numCache>
            </c:numRef>
          </c:xVal>
          <c:yVal>
            <c:numRef>
              <c:f>calculation!$N$19:$N$197</c:f>
              <c:numCache>
                <c:formatCode>General</c:formatCode>
                <c:ptCount val="179"/>
                <c:pt idx="0">
                  <c:v>3.8879999999999999</c:v>
                </c:pt>
                <c:pt idx="1">
                  <c:v>-6.156836302666342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calculation!$E$19:$E$197</c:f>
              <c:numCache>
                <c:formatCode>General</c:formatCode>
                <c:ptCount val="179"/>
                <c:pt idx="0">
                  <c:v>11.664</c:v>
                </c:pt>
                <c:pt idx="1">
                  <c:v>100</c:v>
                </c:pt>
                <c:pt idx="2">
                  <c:v>43.693845364948636</c:v>
                </c:pt>
                <c:pt idx="3">
                  <c:v>43.694731923616665</c:v>
                </c:pt>
                <c:pt idx="4">
                  <c:v>43.696058215384049</c:v>
                </c:pt>
                <c:pt idx="5">
                  <c:v>43.817878468841357</c:v>
                </c:pt>
                <c:pt idx="6">
                  <c:v>43.822297077242844</c:v>
                </c:pt>
                <c:pt idx="7">
                  <c:v>43.885420054406914</c:v>
                </c:pt>
                <c:pt idx="8">
                  <c:v>43.888959196609704</c:v>
                </c:pt>
                <c:pt idx="9">
                  <c:v>43.952075081304436</c:v>
                </c:pt>
                <c:pt idx="10">
                  <c:v>43.955614223507233</c:v>
                </c:pt>
                <c:pt idx="11">
                  <c:v>44.019176933770645</c:v>
                </c:pt>
                <c:pt idx="12">
                  <c:v>44.082292818465369</c:v>
                </c:pt>
                <c:pt idx="13">
                  <c:v>44.085392227568811</c:v>
                </c:pt>
                <c:pt idx="14">
                  <c:v>44.27076100635086</c:v>
                </c:pt>
                <c:pt idx="15">
                  <c:v>44.273413589885621</c:v>
                </c:pt>
                <c:pt idx="16">
                  <c:v>44.399652451744416</c:v>
                </c:pt>
                <c:pt idx="17">
                  <c:v>44.401858209710497</c:v>
                </c:pt>
                <c:pt idx="18">
                  <c:v>44.527210512901249</c:v>
                </c:pt>
                <c:pt idx="19">
                  <c:v>44.651669164954633</c:v>
                </c:pt>
                <c:pt idx="20">
                  <c:v>44.654768574058082</c:v>
                </c:pt>
                <c:pt idx="21">
                  <c:v>44.897501244896645</c:v>
                </c:pt>
                <c:pt idx="22">
                  <c:v>45.257174550283651</c:v>
                </c:pt>
                <c:pt idx="23">
                  <c:v>45.616415215040654</c:v>
                </c:pt>
                <c:pt idx="24">
                  <c:v>45.974769321129628</c:v>
                </c:pt>
                <c:pt idx="25">
                  <c:v>46.332676601649908</c:v>
                </c:pt>
                <c:pt idx="26">
                  <c:v>46.869314109645977</c:v>
                </c:pt>
                <c:pt idx="27">
                  <c:v>47.226781657066923</c:v>
                </c:pt>
                <c:pt idx="28">
                  <c:v>47.584249204487861</c:v>
                </c:pt>
                <c:pt idx="29">
                  <c:v>48.119567513185899</c:v>
                </c:pt>
                <c:pt idx="30">
                  <c:v>48.596188545590699</c:v>
                </c:pt>
                <c:pt idx="31">
                  <c:v>49.131953679857432</c:v>
                </c:pt>
                <c:pt idx="32">
                  <c:v>49.548997969770298</c:v>
                </c:pt>
                <c:pt idx="33">
                  <c:v>50.02517926907575</c:v>
                </c:pt>
                <c:pt idx="34">
                  <c:v>50.501807393949896</c:v>
                </c:pt>
                <c:pt idx="35">
                  <c:v>50.799251373310206</c:v>
                </c:pt>
                <c:pt idx="36">
                  <c:v>51.156718920731144</c:v>
                </c:pt>
                <c:pt idx="37">
                  <c:v>51.57376321064401</c:v>
                </c:pt>
                <c:pt idx="38">
                  <c:v>51.989935126827532</c:v>
                </c:pt>
                <c:pt idx="39">
                  <c:v>52.347842407347819</c:v>
                </c:pt>
                <c:pt idx="40">
                  <c:v>52.823583973553916</c:v>
                </c:pt>
                <c:pt idx="41">
                  <c:v>53.061458302891651</c:v>
                </c:pt>
                <c:pt idx="42">
                  <c:v>53.359349107820663</c:v>
                </c:pt>
                <c:pt idx="43">
                  <c:v>53.716376922142246</c:v>
                </c:pt>
                <c:pt idx="44">
                  <c:v>54.133421212055111</c:v>
                </c:pt>
                <c:pt idx="45">
                  <c:v>54.311718798900912</c:v>
                </c:pt>
                <c:pt idx="46">
                  <c:v>54.609602511360563</c:v>
                </c:pt>
                <c:pt idx="47">
                  <c:v>55.025774427544093</c:v>
                </c:pt>
                <c:pt idx="48">
                  <c:v>55.144495271897959</c:v>
                </c:pt>
                <c:pt idx="49">
                  <c:v>55.323232591843102</c:v>
                </c:pt>
                <c:pt idx="50">
                  <c:v>55.620676571203411</c:v>
                </c:pt>
                <c:pt idx="51">
                  <c:v>55.91813473550242</c:v>
                </c:pt>
                <c:pt idx="52">
                  <c:v>56.453892777299799</c:v>
                </c:pt>
                <c:pt idx="53">
                  <c:v>56.810487950991387</c:v>
                </c:pt>
                <c:pt idx="54">
                  <c:v>57.286676342766185</c:v>
                </c:pt>
                <c:pt idx="55">
                  <c:v>57.524110939004572</c:v>
                </c:pt>
                <c:pt idx="56">
                  <c:v>57.881145845795508</c:v>
                </c:pt>
                <c:pt idx="57">
                  <c:v>58.178164276995162</c:v>
                </c:pt>
                <c:pt idx="58">
                  <c:v>58.475615348824817</c:v>
                </c:pt>
                <c:pt idx="59">
                  <c:v>58.89178726500834</c:v>
                </c:pt>
                <c:pt idx="60">
                  <c:v>59.307959181191862</c:v>
                </c:pt>
                <c:pt idx="61">
                  <c:v>59.724577922944071</c:v>
                </c:pt>
                <c:pt idx="62">
                  <c:v>60.140310106028252</c:v>
                </c:pt>
                <c:pt idx="63">
                  <c:v>60.616065857173048</c:v>
                </c:pt>
                <c:pt idx="64">
                  <c:v>61.03223777335657</c:v>
                </c:pt>
                <c:pt idx="65">
                  <c:v>61.389272680147506</c:v>
                </c:pt>
                <c:pt idx="66">
                  <c:v>61.805011955701026</c:v>
                </c:pt>
                <c:pt idx="67">
                  <c:v>62.161607129392621</c:v>
                </c:pt>
                <c:pt idx="68">
                  <c:v>62.577786138045489</c:v>
                </c:pt>
                <c:pt idx="69">
                  <c:v>62.934388404206409</c:v>
                </c:pt>
                <c:pt idx="70">
                  <c:v>62.993525413599002</c:v>
                </c:pt>
                <c:pt idx="71">
                  <c:v>63.528425266605723</c:v>
                </c:pt>
                <c:pt idx="72">
                  <c:v>63.825450790274736</c:v>
                </c:pt>
                <c:pt idx="73">
                  <c:v>64.241190065828263</c:v>
                </c:pt>
                <c:pt idx="74">
                  <c:v>64.77609701130433</c:v>
                </c:pt>
                <c:pt idx="75">
                  <c:v>65.251420121819137</c:v>
                </c:pt>
                <c:pt idx="76">
                  <c:v>65.667599130471999</c:v>
                </c:pt>
                <c:pt idx="77">
                  <c:v>66.083352590964211</c:v>
                </c:pt>
                <c:pt idx="78">
                  <c:v>66.618685084600926</c:v>
                </c:pt>
                <c:pt idx="79">
                  <c:v>67.212303491308944</c:v>
                </c:pt>
                <c:pt idx="80">
                  <c:v>67.746777796155001</c:v>
                </c:pt>
                <c:pt idx="81">
                  <c:v>68.221668266039799</c:v>
                </c:pt>
                <c:pt idx="82">
                  <c:v>68.815726405847158</c:v>
                </c:pt>
                <c:pt idx="83">
                  <c:v>69.112319288886141</c:v>
                </c:pt>
                <c:pt idx="84">
                  <c:v>69.527633016279012</c:v>
                </c:pt>
                <c:pt idx="85">
                  <c:v>70.002537671102516</c:v>
                </c:pt>
                <c:pt idx="86">
                  <c:v>70.596595810909861</c:v>
                </c:pt>
                <c:pt idx="87">
                  <c:v>71.130658752533961</c:v>
                </c:pt>
                <c:pt idx="88">
                  <c:v>71.664721694158061</c:v>
                </c:pt>
                <c:pt idx="89">
                  <c:v>72.020409031773582</c:v>
                </c:pt>
                <c:pt idx="90">
                  <c:v>72.614048715889609</c:v>
                </c:pt>
                <c:pt idx="91">
                  <c:v>73.029383720690504</c:v>
                </c:pt>
                <c:pt idx="92">
                  <c:v>73.4438676291701</c:v>
                </c:pt>
                <c:pt idx="93">
                  <c:v>73.740474697147789</c:v>
                </c:pt>
                <c:pt idx="94">
                  <c:v>74.156660798269996</c:v>
                </c:pt>
                <c:pt idx="95">
                  <c:v>74.512844608739613</c:v>
                </c:pt>
                <c:pt idx="96">
                  <c:v>74.927257592525763</c:v>
                </c:pt>
                <c:pt idx="97">
                  <c:v>75.342592597326657</c:v>
                </c:pt>
                <c:pt idx="98">
                  <c:v>75.757502053966888</c:v>
                </c:pt>
                <c:pt idx="99">
                  <c:v>76.053258025623279</c:v>
                </c:pt>
                <c:pt idx="100">
                  <c:v>76.409441836092881</c:v>
                </c:pt>
                <c:pt idx="101">
                  <c:v>76.705623355909935</c:v>
                </c:pt>
                <c:pt idx="102">
                  <c:v>77.061381618218903</c:v>
                </c:pt>
                <c:pt idx="103">
                  <c:v>77.535442269190426</c:v>
                </c:pt>
                <c:pt idx="104">
                  <c:v>78.129081953306454</c:v>
                </c:pt>
                <c:pt idx="105">
                  <c:v>78.424412376802167</c:v>
                </c:pt>
                <c:pt idx="106">
                  <c:v>78.898473027773676</c:v>
                </c:pt>
                <c:pt idx="107">
                  <c:v>79.372533678745199</c:v>
                </c:pt>
                <c:pt idx="108">
                  <c:v>79.847445426038021</c:v>
                </c:pt>
                <c:pt idx="109">
                  <c:v>80.261503786356954</c:v>
                </c:pt>
                <c:pt idx="110">
                  <c:v>80.55768530617398</c:v>
                </c:pt>
                <c:pt idx="111">
                  <c:v>81.090897151476767</c:v>
                </c:pt>
                <c:pt idx="112">
                  <c:v>81.445378769303773</c:v>
                </c:pt>
                <c:pt idx="113">
                  <c:v>81.860288225944018</c:v>
                </c:pt>
                <c:pt idx="114">
                  <c:v>82.334774425076191</c:v>
                </c:pt>
                <c:pt idx="115">
                  <c:v>82.630530396732567</c:v>
                </c:pt>
                <c:pt idx="116">
                  <c:v>82.629679300411254</c:v>
                </c:pt>
                <c:pt idx="117">
                  <c:v>83.222467888205983</c:v>
                </c:pt>
                <c:pt idx="118">
                  <c:v>83.57694950603296</c:v>
                </c:pt>
                <c:pt idx="119">
                  <c:v>84.22853466469175</c:v>
                </c:pt>
                <c:pt idx="120">
                  <c:v>84.70259531566326</c:v>
                </c:pt>
                <c:pt idx="121">
                  <c:v>85.116653675982192</c:v>
                </c:pt>
                <c:pt idx="122">
                  <c:v>85.41198409947792</c:v>
                </c:pt>
                <c:pt idx="123">
                  <c:v>85.826468007957487</c:v>
                </c:pt>
                <c:pt idx="124">
                  <c:v>86.240171744809203</c:v>
                </c:pt>
                <c:pt idx="125">
                  <c:v>86.654655653288799</c:v>
                </c:pt>
                <c:pt idx="126">
                  <c:v>86.832109236282619</c:v>
                </c:pt>
                <c:pt idx="127">
                  <c:v>87.127865207938996</c:v>
                </c:pt>
                <c:pt idx="128">
                  <c:v>87.839027109089713</c:v>
                </c:pt>
                <c:pt idx="129">
                  <c:v>88.252234373087319</c:v>
                </c:pt>
                <c:pt idx="130">
                  <c:v>88.666363658099684</c:v>
                </c:pt>
                <c:pt idx="131">
                  <c:v>89.080422018418616</c:v>
                </c:pt>
                <c:pt idx="132">
                  <c:v>89.434903636245622</c:v>
                </c:pt>
                <c:pt idx="133">
                  <c:v>89.968186406241855</c:v>
                </c:pt>
                <c:pt idx="134">
                  <c:v>90.382244766560788</c:v>
                </c:pt>
                <c:pt idx="135">
                  <c:v>90.855525245904445</c:v>
                </c:pt>
                <c:pt idx="136">
                  <c:v>91.20915576741011</c:v>
                </c:pt>
                <c:pt idx="137">
                  <c:v>91.683287343075065</c:v>
                </c:pt>
                <c:pt idx="138">
                  <c:v>92.037343412741393</c:v>
                </c:pt>
                <c:pt idx="139">
                  <c:v>92.392321503422508</c:v>
                </c:pt>
                <c:pt idx="140">
                  <c:v>93.160506858101215</c:v>
                </c:pt>
                <c:pt idx="141">
                  <c:v>93.692938531776136</c:v>
                </c:pt>
                <c:pt idx="142">
                  <c:v>94.165793462959115</c:v>
                </c:pt>
                <c:pt idx="143">
                  <c:v>94.638151921287999</c:v>
                </c:pt>
                <c:pt idx="144">
                  <c:v>95.05143010997908</c:v>
                </c:pt>
                <c:pt idx="145">
                  <c:v>95.524710589322694</c:v>
                </c:pt>
                <c:pt idx="146">
                  <c:v>95.937563229853097</c:v>
                </c:pt>
                <c:pt idx="147">
                  <c:v>96.114165716525633</c:v>
                </c:pt>
                <c:pt idx="148">
                  <c:v>97.827280761942433</c:v>
                </c:pt>
                <c:pt idx="149">
                  <c:v>98.536314922289876</c:v>
                </c:pt>
                <c:pt idx="150">
                  <c:v>99.364147944153942</c:v>
                </c:pt>
                <c:pt idx="151">
                  <c:v>100.83810492328172</c:v>
                </c:pt>
                <c:pt idx="152">
                  <c:v>101.3693308771681</c:v>
                </c:pt>
                <c:pt idx="153">
                  <c:v>101.90048590636107</c:v>
                </c:pt>
                <c:pt idx="154">
                  <c:v>102.66668536962338</c:v>
                </c:pt>
                <c:pt idx="155">
                  <c:v>103.43451610083487</c:v>
                </c:pt>
                <c:pt idx="156">
                  <c:v>104.08404444338383</c:v>
                </c:pt>
                <c:pt idx="157">
                  <c:v>104.7906671641542</c:v>
                </c:pt>
                <c:pt idx="158">
                  <c:v>105.67644566056103</c:v>
                </c:pt>
                <c:pt idx="159">
                  <c:v>107.27012352222022</c:v>
                </c:pt>
                <c:pt idx="160">
                  <c:v>108.15384520251719</c:v>
                </c:pt>
                <c:pt idx="161">
                  <c:v>109.0375668828142</c:v>
                </c:pt>
                <c:pt idx="162">
                  <c:v>109.92171411127184</c:v>
                </c:pt>
                <c:pt idx="163">
                  <c:v>111.10133361261208</c:v>
                </c:pt>
                <c:pt idx="164">
                  <c:v>112.33840211564099</c:v>
                </c:pt>
                <c:pt idx="165">
                  <c:v>113.16389462262147</c:v>
                </c:pt>
                <c:pt idx="166">
                  <c:v>113.63518921054872</c:v>
                </c:pt>
                <c:pt idx="167">
                  <c:v>114.34273395233382</c:v>
                </c:pt>
                <c:pt idx="168">
                  <c:v>114.99020547877295</c:v>
                </c:pt>
                <c:pt idx="169">
                  <c:v>115.57859673557422</c:v>
                </c:pt>
                <c:pt idx="170">
                  <c:v>116.52203700775004</c:v>
                </c:pt>
                <c:pt idx="171">
                  <c:v>117.52207518529318</c:v>
                </c:pt>
                <c:pt idx="172">
                  <c:v>117.93379303072849</c:v>
                </c:pt>
                <c:pt idx="173">
                  <c:v>118.69935417174982</c:v>
                </c:pt>
                <c:pt idx="174">
                  <c:v>119.52278986262044</c:v>
                </c:pt>
                <c:pt idx="175">
                  <c:v>120.28828007894832</c:v>
                </c:pt>
                <c:pt idx="176">
                  <c:v>121.11299241430092</c:v>
                </c:pt>
                <c:pt idx="177">
                  <c:v>121.34676020388832</c:v>
                </c:pt>
                <c:pt idx="178">
                  <c:v>121.34676020388832</c:v>
                </c:pt>
              </c:numCache>
            </c:numRef>
          </c:xVal>
          <c:yVal>
            <c:numRef>
              <c:f>calculation!$O$19:$O$20</c:f>
              <c:numCache>
                <c:formatCode>General</c:formatCode>
                <c:ptCount val="2"/>
                <c:pt idx="0">
                  <c:v>3.8879999999999999</c:v>
                </c:pt>
                <c:pt idx="1">
                  <c:v>-16.873566372964454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99264"/>
        <c:axId val="79917824"/>
      </c:scatterChart>
      <c:valAx>
        <c:axId val="79899264"/>
        <c:scaling>
          <c:orientation val="minMax"/>
          <c:max val="10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 (knots)</a:t>
                </a:r>
              </a:p>
            </c:rich>
          </c:tx>
          <c:layout>
            <c:manualLayout>
              <c:xMode val="edge"/>
              <c:yMode val="edge"/>
              <c:x val="0.4324734446130501"/>
              <c:y val="0.15206204703362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79917824"/>
        <c:crossesAt val="2"/>
        <c:crossBetween val="midCat"/>
        <c:majorUnit val="10"/>
        <c:minorUnit val="1"/>
      </c:valAx>
      <c:valAx>
        <c:axId val="79917824"/>
        <c:scaling>
          <c:orientation val="minMax"/>
          <c:max val="2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-Vs (knots)</a:t>
                </a:r>
              </a:p>
            </c:rich>
          </c:tx>
          <c:layout>
            <c:manualLayout>
              <c:xMode val="edge"/>
              <c:yMode val="edge"/>
              <c:x val="1.3657056145675266E-2"/>
              <c:y val="0.46649543242518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79899264"/>
        <c:crosses val="autoZero"/>
        <c:crossBetween val="midCat"/>
        <c:majorUnit val="1"/>
        <c:min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7</xdr:row>
      <xdr:rowOff>152399</xdr:rowOff>
    </xdr:from>
    <xdr:to>
      <xdr:col>14</xdr:col>
      <xdr:colOff>247649</xdr:colOff>
      <xdr:row>30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1152524</xdr:colOff>
      <xdr:row>7</xdr:row>
      <xdr:rowOff>95249</xdr:rowOff>
    </xdr:from>
    <xdr:to>
      <xdr:col>12</xdr:col>
      <xdr:colOff>1343024</xdr:colOff>
      <xdr:row>27</xdr:row>
      <xdr:rowOff>142874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0</xdr:rowOff>
    </xdr:from>
    <xdr:to>
      <xdr:col>8</xdr:col>
      <xdr:colOff>400050</xdr:colOff>
      <xdr:row>21</xdr:row>
      <xdr:rowOff>76200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6" sqref="B6"/>
    </sheetView>
  </sheetViews>
  <sheetFormatPr defaultRowHeight="15" x14ac:dyDescent="0.2"/>
  <cols>
    <col min="1" max="1" width="15.6640625" customWidth="1"/>
    <col min="2" max="2" width="14" customWidth="1"/>
    <col min="5" max="5" width="13.33203125" customWidth="1"/>
    <col min="6" max="6" width="9.77734375" bestFit="1" customWidth="1"/>
  </cols>
  <sheetData>
    <row r="1" spans="1:8" x14ac:dyDescent="0.2">
      <c r="A1" s="4" t="s">
        <v>67</v>
      </c>
      <c r="B1" s="5" t="s">
        <v>1</v>
      </c>
    </row>
    <row r="3" spans="1:8" ht="15.75" x14ac:dyDescent="0.25">
      <c r="A3" s="2" t="s">
        <v>2</v>
      </c>
      <c r="B3" s="3">
        <v>700</v>
      </c>
      <c r="C3" s="5" t="s">
        <v>68</v>
      </c>
      <c r="E3" s="2" t="s">
        <v>4</v>
      </c>
      <c r="F3" t="str">
        <f>FIXED(calculation!G4,0)&amp;":1"</f>
        <v>9:1</v>
      </c>
    </row>
    <row r="4" spans="1:8" ht="15.75" x14ac:dyDescent="0.25">
      <c r="A4" s="2" t="s">
        <v>5</v>
      </c>
      <c r="B4" s="3">
        <v>45</v>
      </c>
      <c r="C4" t="s">
        <v>6</v>
      </c>
      <c r="E4" s="2" t="s">
        <v>7</v>
      </c>
      <c r="F4">
        <f>'data and graph'!F4*conversions!G12</f>
        <v>151.864</v>
      </c>
      <c r="G4" s="5" t="s">
        <v>72</v>
      </c>
      <c r="H4" s="1"/>
    </row>
    <row r="5" spans="1:8" ht="15.75" x14ac:dyDescent="0.25">
      <c r="A5" s="2" t="s">
        <v>8</v>
      </c>
      <c r="B5" s="3">
        <v>6</v>
      </c>
      <c r="C5" s="5" t="s">
        <v>69</v>
      </c>
      <c r="E5" s="2" t="s">
        <v>10</v>
      </c>
      <c r="F5">
        <f>'data and graph'!F5*conversions!F12</f>
        <v>-3.1944239999999997</v>
      </c>
      <c r="G5" s="5" t="s">
        <v>73</v>
      </c>
    </row>
    <row r="6" spans="1:8" ht="15.75" x14ac:dyDescent="0.25">
      <c r="A6" s="2" t="s">
        <v>11</v>
      </c>
      <c r="B6" s="3">
        <v>2</v>
      </c>
      <c r="C6" s="5" t="s">
        <v>70</v>
      </c>
      <c r="E6" s="2" t="s">
        <v>13</v>
      </c>
      <c r="F6">
        <f>'data and graph'!F6*conversions!F13</f>
        <v>1.1948160000000001</v>
      </c>
      <c r="G6" s="5" t="s">
        <v>73</v>
      </c>
    </row>
    <row r="7" spans="1:8" ht="15.75" x14ac:dyDescent="0.25">
      <c r="A7" s="2"/>
      <c r="E7" s="2" t="s">
        <v>14</v>
      </c>
      <c r="F7">
        <f>'data and graph'!F7*conversions!G12</f>
        <v>86.803240000000002</v>
      </c>
      <c r="G7" s="5" t="s">
        <v>72</v>
      </c>
    </row>
    <row r="9" spans="1:8" ht="15.75" x14ac:dyDescent="0.25">
      <c r="A9" s="2" t="s">
        <v>15</v>
      </c>
      <c r="C9" s="2" t="s">
        <v>16</v>
      </c>
    </row>
    <row r="10" spans="1:8" ht="15.75" x14ac:dyDescent="0.25">
      <c r="A10" s="2" t="s">
        <v>71</v>
      </c>
      <c r="B10" s="2" t="s">
        <v>18</v>
      </c>
      <c r="C10" s="2" t="s">
        <v>74</v>
      </c>
    </row>
    <row r="11" spans="1:8" x14ac:dyDescent="0.2">
      <c r="A11" s="3">
        <v>70</v>
      </c>
      <c r="B11" t="str">
        <f>FIXED(calculation!G10,1)</f>
        <v>4,3</v>
      </c>
      <c r="C11" t="str">
        <f>FIXED('data and graph'!C11*conversions!F13,1)</f>
        <v>4,5</v>
      </c>
    </row>
    <row r="12" spans="1:8" x14ac:dyDescent="0.2">
      <c r="A12" t="s"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7" sqref="C7"/>
    </sheetView>
  </sheetViews>
  <sheetFormatPr defaultColWidth="9.77734375" defaultRowHeight="15" x14ac:dyDescent="0.2"/>
  <cols>
    <col min="1" max="1" width="13.6640625" customWidth="1"/>
    <col min="3" max="3" width="13.6640625" customWidth="1"/>
    <col min="6" max="6" width="10.6640625" customWidth="1"/>
    <col min="7" max="7" width="11.33203125" customWidth="1"/>
    <col min="13" max="13" width="20.6640625" customWidth="1"/>
    <col min="14" max="14" width="11.6640625" customWidth="1"/>
    <col min="15" max="15" width="3.6640625" customWidth="1"/>
    <col min="23" max="23" width="5.6640625" customWidth="1"/>
  </cols>
  <sheetData>
    <row r="1" spans="1:8" ht="15.75" x14ac:dyDescent="0.25">
      <c r="A1" s="2" t="s">
        <v>75</v>
      </c>
    </row>
    <row r="2" spans="1:8" x14ac:dyDescent="0.2">
      <c r="A2" t="s">
        <v>1</v>
      </c>
    </row>
    <row r="3" spans="1:8" ht="15.75" x14ac:dyDescent="0.25">
      <c r="A3" s="2" t="s">
        <v>2</v>
      </c>
      <c r="B3" s="6">
        <f>METRIC!B3*conversions!B5</f>
        <v>1543.5</v>
      </c>
      <c r="C3" t="s">
        <v>3</v>
      </c>
      <c r="E3" s="2" t="s">
        <v>4</v>
      </c>
      <c r="F3" t="str">
        <f>FIXED(calculation!G4,0)&amp;":1"</f>
        <v>9:1</v>
      </c>
    </row>
    <row r="4" spans="1:8" ht="15.75" x14ac:dyDescent="0.25">
      <c r="A4" s="2" t="s">
        <v>5</v>
      </c>
      <c r="B4" s="6">
        <f>METRIC!B4</f>
        <v>45</v>
      </c>
      <c r="C4" t="s">
        <v>6</v>
      </c>
      <c r="E4" s="2" t="s">
        <v>7</v>
      </c>
      <c r="F4" t="str">
        <f>FIXED(calculation!G5,0)</f>
        <v>82</v>
      </c>
      <c r="G4" s="5" t="s">
        <v>24</v>
      </c>
      <c r="H4" s="1"/>
    </row>
    <row r="5" spans="1:8" ht="15.75" x14ac:dyDescent="0.25">
      <c r="A5" s="2" t="s">
        <v>8</v>
      </c>
      <c r="B5" s="6">
        <f>conversions!C15*METRIC!B5</f>
        <v>11.664</v>
      </c>
      <c r="C5" t="s">
        <v>9</v>
      </c>
      <c r="E5" s="2" t="s">
        <v>10</v>
      </c>
      <c r="F5" t="str">
        <f>FIXED(calculation!G6-$B$6,3)</f>
        <v>-6,210</v>
      </c>
      <c r="G5" s="5" t="s">
        <v>24</v>
      </c>
    </row>
    <row r="6" spans="1:8" ht="15.75" x14ac:dyDescent="0.25">
      <c r="A6" s="2" t="s">
        <v>11</v>
      </c>
      <c r="B6" s="6">
        <f>METRIC!B6*conversions!C15</f>
        <v>3.8879999999999999</v>
      </c>
      <c r="C6" t="s">
        <v>12</v>
      </c>
      <c r="E6" s="2" t="s">
        <v>13</v>
      </c>
      <c r="F6" t="str">
        <f>FIXED(-calculation!G6*101.3)</f>
        <v>235,20</v>
      </c>
      <c r="G6" s="5" t="s">
        <v>62</v>
      </c>
    </row>
    <row r="7" spans="1:8" ht="15.75" x14ac:dyDescent="0.25">
      <c r="A7" s="2"/>
      <c r="E7" s="2" t="s">
        <v>14</v>
      </c>
      <c r="F7" t="str">
        <f>FIXED(calculation!G7,2)</f>
        <v>46,87</v>
      </c>
      <c r="G7" s="5" t="s">
        <v>24</v>
      </c>
    </row>
    <row r="9" spans="1:8" ht="15.75" x14ac:dyDescent="0.25">
      <c r="A9" s="2" t="s">
        <v>15</v>
      </c>
      <c r="C9" s="2" t="s">
        <v>16</v>
      </c>
    </row>
    <row r="10" spans="1:8" ht="15.75" x14ac:dyDescent="0.25">
      <c r="A10" s="2" t="s">
        <v>17</v>
      </c>
      <c r="B10" s="2" t="s">
        <v>18</v>
      </c>
      <c r="C10" s="2" t="s">
        <v>19</v>
      </c>
    </row>
    <row r="11" spans="1:8" x14ac:dyDescent="0.2">
      <c r="A11" s="6">
        <f>METRIC!A11*conversions!C16</f>
        <v>37.800000000000004</v>
      </c>
      <c r="B11" t="str">
        <f>FIXED(calculation!G10,1)</f>
        <v>4,3</v>
      </c>
      <c r="C11" t="str">
        <f>FIXED(A11/B11*101.3,1)</f>
        <v>890,5</v>
      </c>
    </row>
    <row r="12" spans="1:8" x14ac:dyDescent="0.2">
      <c r="A12" t="s">
        <v>20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workbookViewId="0">
      <selection activeCell="M11" sqref="M11"/>
    </sheetView>
  </sheetViews>
  <sheetFormatPr defaultRowHeight="15" x14ac:dyDescent="0.2"/>
  <sheetData>
    <row r="1" spans="2:2" s="2" customFormat="1" ht="15.75" x14ac:dyDescent="0.25">
      <c r="B1" s="2" t="str">
        <f>"Total weight: "&amp;'data and graph'!B3 &amp;" lbs; Angle of Bank: "&amp; 'data and graph'!B4 &amp;"o; headwind: "&amp;'data and graph'!B5&amp;" knots; sink: " &amp;('data and graph'!B6) &amp;" knots"</f>
        <v>Total weight: 1543,5 lbs; Angle of Bank: 45o; headwind: 11,664 knots; sink: 3,888 knots</v>
      </c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7"/>
  <sheetViews>
    <sheetView showGridLines="0" topLeftCell="A4" workbookViewId="0">
      <selection activeCell="W19" sqref="W19"/>
    </sheetView>
  </sheetViews>
  <sheetFormatPr defaultColWidth="9.77734375" defaultRowHeight="15" x14ac:dyDescent="0.2"/>
  <cols>
    <col min="1" max="1" width="13.6640625" customWidth="1"/>
    <col min="3" max="3" width="13.6640625" customWidth="1"/>
    <col min="5" max="5" width="18.6640625" customWidth="1"/>
    <col min="6" max="6" width="19.5546875" customWidth="1"/>
    <col min="7" max="7" width="11.33203125" customWidth="1"/>
    <col min="16" max="16" width="20.6640625" customWidth="1"/>
    <col min="17" max="17" width="11.6640625" customWidth="1"/>
    <col min="18" max="18" width="3.6640625" customWidth="1"/>
    <col min="19" max="19" width="17.21875" customWidth="1"/>
    <col min="20" max="20" width="19.44140625" customWidth="1"/>
    <col min="21" max="21" width="21.5546875" customWidth="1"/>
    <col min="23" max="23" width="14.77734375" customWidth="1"/>
    <col min="24" max="24" width="16.33203125" customWidth="1"/>
    <col min="26" max="26" width="5.6640625" customWidth="1"/>
  </cols>
  <sheetData>
    <row r="1" spans="1:8" x14ac:dyDescent="0.2">
      <c r="A1" t="s">
        <v>0</v>
      </c>
      <c r="B1">
        <f>'data and graph'!B1</f>
        <v>0</v>
      </c>
    </row>
    <row r="2" spans="1:8" x14ac:dyDescent="0.2">
      <c r="A2" t="s">
        <v>5</v>
      </c>
      <c r="B2">
        <f>'data and graph'!B4</f>
        <v>45</v>
      </c>
    </row>
    <row r="3" spans="1:8" x14ac:dyDescent="0.2">
      <c r="B3">
        <v>0.3</v>
      </c>
      <c r="C3">
        <f>SQRT(1-B3)</f>
        <v>0.83666002653407556</v>
      </c>
      <c r="D3">
        <f>1-B3/2</f>
        <v>0.85</v>
      </c>
      <c r="F3" t="s">
        <v>21</v>
      </c>
      <c r="G3">
        <f>MAX(G21:G197)</f>
        <v>-0.11371169514882203</v>
      </c>
    </row>
    <row r="4" spans="1:8" x14ac:dyDescent="0.2">
      <c r="F4" t="s">
        <v>22</v>
      </c>
      <c r="G4">
        <f>MAX(H21:H197)</f>
        <v>8.7941701923556224</v>
      </c>
      <c r="H4" s="1" t="s">
        <v>23</v>
      </c>
    </row>
    <row r="5" spans="1:8" x14ac:dyDescent="0.2">
      <c r="A5" t="s">
        <v>8</v>
      </c>
      <c r="B5">
        <f>'data and graph'!B5</f>
        <v>11.664</v>
      </c>
      <c r="C5" t="s">
        <v>24</v>
      </c>
      <c r="F5" t="s">
        <v>25</v>
      </c>
      <c r="G5">
        <f>MAX(I35:I197)</f>
        <v>82.334774425076191</v>
      </c>
      <c r="H5" t="s">
        <v>24</v>
      </c>
    </row>
    <row r="6" spans="1:8" x14ac:dyDescent="0.2">
      <c r="A6" t="s">
        <v>11</v>
      </c>
      <c r="B6">
        <f>-'data and graph'!B6</f>
        <v>-3.8879999999999999</v>
      </c>
      <c r="C6" t="s">
        <v>24</v>
      </c>
      <c r="D6" t="s">
        <v>26</v>
      </c>
      <c r="F6" t="s">
        <v>27</v>
      </c>
      <c r="G6">
        <f>MAX(F21:F197)</f>
        <v>-2.3218114717921812</v>
      </c>
      <c r="H6" t="s">
        <v>24</v>
      </c>
    </row>
    <row r="7" spans="1:8" x14ac:dyDescent="0.2">
      <c r="A7" t="s">
        <v>28</v>
      </c>
      <c r="B7">
        <f>'data and graph'!B3/1257</f>
        <v>1.2279236276849641</v>
      </c>
      <c r="C7" t="s">
        <v>29</v>
      </c>
      <c r="D7">
        <f>SQRT(B7)</f>
        <v>1.1081171543140031</v>
      </c>
      <c r="F7" t="s">
        <v>30</v>
      </c>
      <c r="G7">
        <f>MAX($K$21:$K$197)</f>
        <v>46.869314109645977</v>
      </c>
      <c r="H7" t="s">
        <v>24</v>
      </c>
    </row>
    <row r="8" spans="1:8" x14ac:dyDescent="0.2">
      <c r="A8" t="s">
        <v>4</v>
      </c>
      <c r="B8" t="str">
        <f>FIXED(G4,0)&amp;":1"</f>
        <v>9:1</v>
      </c>
      <c r="F8" t="s">
        <v>31</v>
      </c>
      <c r="G8">
        <f>'data and graph'!$A$11</f>
        <v>37.800000000000004</v>
      </c>
      <c r="H8" t="s">
        <v>24</v>
      </c>
    </row>
    <row r="9" spans="1:8" x14ac:dyDescent="0.2">
      <c r="A9" t="s">
        <v>7</v>
      </c>
      <c r="B9" t="str">
        <f>FIXED(G5,0)&amp;" knots"</f>
        <v>82 knots</v>
      </c>
      <c r="F9" t="s">
        <v>32</v>
      </c>
      <c r="G9">
        <f>MIN(L21:L197)</f>
        <v>5.893845364948632</v>
      </c>
      <c r="H9" t="s">
        <v>24</v>
      </c>
    </row>
    <row r="10" spans="1:8" x14ac:dyDescent="0.2">
      <c r="A10" t="s">
        <v>10</v>
      </c>
      <c r="B10" t="str">
        <f>FIXED($G$6+$B$6,1)&amp;" knots"</f>
        <v>-6,2 knots</v>
      </c>
      <c r="F10" t="s">
        <v>33</v>
      </c>
      <c r="G10">
        <f>MAX($M$21:$M$197)</f>
        <v>4.2547849431548883</v>
      </c>
      <c r="H10" s="1" t="s">
        <v>34</v>
      </c>
    </row>
    <row r="11" spans="1:8" x14ac:dyDescent="0.2">
      <c r="A11" t="s">
        <v>13</v>
      </c>
      <c r="B11" t="str">
        <f>INT(-G6*101.3) &amp;" ft/min"</f>
        <v>235 ft/min</v>
      </c>
    </row>
    <row r="12" spans="1:8" x14ac:dyDescent="0.2">
      <c r="A12" t="s">
        <v>14</v>
      </c>
      <c r="B12" t="str">
        <f>FIXED(G7,0)&amp;" knots"</f>
        <v>47 knots</v>
      </c>
    </row>
    <row r="13" spans="1:8" x14ac:dyDescent="0.2">
      <c r="A13" t="s">
        <v>35</v>
      </c>
      <c r="B13">
        <f>COS(B2/180*PI())</f>
        <v>0.70710678118654757</v>
      </c>
      <c r="C13" t="s">
        <v>36</v>
      </c>
      <c r="D13">
        <f>1/B13</f>
        <v>1.4142135623730949</v>
      </c>
    </row>
    <row r="14" spans="1:8" x14ac:dyDescent="0.2">
      <c r="A14" t="s">
        <v>37</v>
      </c>
      <c r="B14">
        <f>SQRT(B13)</f>
        <v>0.84089641525371461</v>
      </c>
      <c r="C14" t="s">
        <v>38</v>
      </c>
      <c r="D14">
        <f>SQRT(D13)</f>
        <v>1.189207115002721</v>
      </c>
    </row>
    <row r="15" spans="1:8" x14ac:dyDescent="0.2">
      <c r="A15" t="s">
        <v>39</v>
      </c>
      <c r="D15">
        <f>B7/B13</f>
        <v>1.736546247830447</v>
      </c>
      <c r="E15" t="s">
        <v>40</v>
      </c>
    </row>
    <row r="17" spans="1:25" s="2" customFormat="1" ht="15.75" x14ac:dyDescent="0.25">
      <c r="A17" s="2" t="s">
        <v>41</v>
      </c>
      <c r="B17" s="2" t="s">
        <v>42</v>
      </c>
      <c r="C17" s="2" t="s">
        <v>43</v>
      </c>
      <c r="E17" s="2" t="s">
        <v>44</v>
      </c>
      <c r="N17" s="2" t="s">
        <v>18</v>
      </c>
      <c r="O17" s="2" t="s">
        <v>45</v>
      </c>
      <c r="Q17"/>
      <c r="R17"/>
      <c r="S17"/>
      <c r="T17"/>
      <c r="U17"/>
      <c r="V17"/>
      <c r="W17" t="s">
        <v>80</v>
      </c>
      <c r="X17"/>
      <c r="Y17"/>
    </row>
    <row r="18" spans="1:25" s="2" customFormat="1" ht="15.75" x14ac:dyDescent="0.25">
      <c r="A18" s="2" t="s">
        <v>46</v>
      </c>
      <c r="B18" s="2" t="s">
        <v>47</v>
      </c>
      <c r="C18" s="2" t="s">
        <v>48</v>
      </c>
      <c r="D18" s="2" t="s">
        <v>49</v>
      </c>
      <c r="E18" s="2" t="s">
        <v>48</v>
      </c>
      <c r="F18" s="2" t="s">
        <v>49</v>
      </c>
      <c r="G18" s="2" t="s">
        <v>50</v>
      </c>
      <c r="H18" s="2" t="s">
        <v>18</v>
      </c>
      <c r="I18" s="2" t="s">
        <v>51</v>
      </c>
      <c r="J18" s="2" t="s">
        <v>52</v>
      </c>
      <c r="K18" s="2" t="s">
        <v>30</v>
      </c>
      <c r="L18" s="2" t="s">
        <v>53</v>
      </c>
      <c r="M18" s="2" t="s">
        <v>18</v>
      </c>
      <c r="N18" s="2" t="s">
        <v>54</v>
      </c>
      <c r="O18" s="2" t="s">
        <v>54</v>
      </c>
      <c r="P18" s="2" t="s">
        <v>55</v>
      </c>
      <c r="Q18"/>
      <c r="R18"/>
      <c r="S18" s="2" t="s">
        <v>76</v>
      </c>
      <c r="T18" s="2" t="s">
        <v>77</v>
      </c>
      <c r="W18" s="2" t="s">
        <v>78</v>
      </c>
      <c r="X18" s="2" t="s">
        <v>79</v>
      </c>
      <c r="Y18"/>
    </row>
    <row r="19" spans="1:25" x14ac:dyDescent="0.2">
      <c r="E19">
        <f>B5</f>
        <v>11.664</v>
      </c>
      <c r="N19">
        <f>-$B$6</f>
        <v>3.8879999999999999</v>
      </c>
      <c r="O19">
        <f>-$B$6</f>
        <v>3.8879999999999999</v>
      </c>
      <c r="P19" t="str">
        <f>FIXED(ABS(B5),0)&amp;IF(B5&gt;=0," knot headwind"," knot tailwind")&amp;"; "&amp;FIXED(ABS(B6),0)&amp;IF(B6&lt;=0," knot sink"," knot lift")</f>
        <v>12 knot headwind; 4 knot sink</v>
      </c>
      <c r="S19">
        <f>E19*conversions!$G$12</f>
        <v>21.601728000000001</v>
      </c>
      <c r="W19">
        <f>-B6*conversions!F12</f>
        <v>1.9999871999999999</v>
      </c>
      <c r="X19">
        <f>W19</f>
        <v>1.9999871999999999</v>
      </c>
    </row>
    <row r="20" spans="1:25" x14ac:dyDescent="0.2">
      <c r="E20">
        <v>100</v>
      </c>
      <c r="N20">
        <f>N$19+($E$20-$E$19)*G3</f>
        <v>-6.156836302666342</v>
      </c>
      <c r="O20">
        <f>O$19+($E$20-$E$19)*(-1/G10)</f>
        <v>-16.873566372964454</v>
      </c>
      <c r="S20">
        <f>E20*conversions!$G$12</f>
        <v>185.20000000000002</v>
      </c>
      <c r="W20">
        <f>N20*conversions!F12</f>
        <v>-3.1670765940915659</v>
      </c>
      <c r="X20">
        <f>O20*conversions!F12</f>
        <v>-8.6797625422529148</v>
      </c>
    </row>
    <row r="21" spans="1:25" x14ac:dyDescent="0.2">
      <c r="A21">
        <v>61.605969999999999</v>
      </c>
      <c r="B21">
        <v>-1.004713</v>
      </c>
      <c r="C21">
        <f t="shared" ref="C21:C52" si="0">A21*1/1.858</f>
        <v>33.157142088266951</v>
      </c>
      <c r="D21">
        <f t="shared" ref="D21:D52" si="1">B21*1.944</f>
        <v>-1.9531620719999998</v>
      </c>
      <c r="E21">
        <f t="shared" ref="E21:E52" si="2">C21/COS($B$2/180*PI())^(0.5)*SQRT($B$7)</f>
        <v>43.693845364948636</v>
      </c>
      <c r="F21">
        <f t="shared" ref="F21:F52" si="3">D21/COS($B$2:$B$2/180*PI())^(1.5)*SQRT($B$7)</f>
        <v>-3.6399587083427924</v>
      </c>
      <c r="G21">
        <f t="shared" ref="G21:G52" si="4">($B$6+F21)/(E21-$B$5)</f>
        <v>-0.23502950521830795</v>
      </c>
      <c r="H21" t="str">
        <f t="shared" ref="H21:H52" si="5">IF(G21=$G$3,-1/G21,"")</f>
        <v/>
      </c>
      <c r="I21" t="str">
        <f t="shared" ref="I21:I52" si="6">IF(G21=$G$3,E21,"")</f>
        <v/>
      </c>
      <c r="J21" t="str">
        <f t="shared" ref="J21:J52" si="7">IF(G21=$G$3,F21,"")</f>
        <v/>
      </c>
      <c r="K21" t="str">
        <f>IF(F21=$G$6,E21,"")</f>
        <v/>
      </c>
      <c r="L21">
        <f>ABS(E21-$G$8)</f>
        <v>5.893845364948632</v>
      </c>
      <c r="M21">
        <f t="shared" ref="M21:M52" si="8">IF(L21=$G$9,-1/G21,"")</f>
        <v>4.2547849431548883</v>
      </c>
      <c r="S21">
        <f>E21*conversions!$G$12</f>
        <v>80.921001615884876</v>
      </c>
      <c r="T21">
        <f>F21*conversions!$F$12</f>
        <v>-1.8723947595715322</v>
      </c>
    </row>
    <row r="22" spans="1:25" x14ac:dyDescent="0.2">
      <c r="A22">
        <v>61.607219999999998</v>
      </c>
      <c r="B22">
        <v>-1.0005459999999999</v>
      </c>
      <c r="C22">
        <f t="shared" si="0"/>
        <v>33.157814854682449</v>
      </c>
      <c r="D22">
        <f t="shared" si="1"/>
        <v>-1.9450614239999999</v>
      </c>
      <c r="E22">
        <f t="shared" si="2"/>
        <v>43.694731923616665</v>
      </c>
      <c r="F22">
        <f t="shared" si="3"/>
        <v>-3.6248621504823246</v>
      </c>
      <c r="G22">
        <f t="shared" si="4"/>
        <v>-0.23455168518778044</v>
      </c>
      <c r="H22" t="str">
        <f t="shared" si="5"/>
        <v/>
      </c>
      <c r="I22" t="str">
        <f t="shared" si="6"/>
        <v/>
      </c>
      <c r="J22" t="str">
        <f t="shared" si="7"/>
        <v/>
      </c>
      <c r="K22" t="str">
        <f t="shared" ref="K22:K85" si="9">IF(F22=$G$6,E22,"")</f>
        <v/>
      </c>
      <c r="L22">
        <f t="shared" ref="L22:L85" si="10">ABS(E22-$G$8)</f>
        <v>5.8947319236166607</v>
      </c>
      <c r="M22" t="str">
        <f t="shared" si="8"/>
        <v/>
      </c>
      <c r="S22">
        <f>E22*conversions!$G$12</f>
        <v>80.922643522538067</v>
      </c>
      <c r="T22">
        <f>F22*conversions!$F$12</f>
        <v>-1.8646290902081077</v>
      </c>
    </row>
    <row r="23" spans="1:25" x14ac:dyDescent="0.2">
      <c r="A23">
        <v>61.609090000000002</v>
      </c>
      <c r="B23">
        <v>-0.99429630000000002</v>
      </c>
      <c r="C23">
        <f t="shared" si="0"/>
        <v>33.15882131324004</v>
      </c>
      <c r="D23">
        <f t="shared" si="1"/>
        <v>-1.9329120071999999</v>
      </c>
      <c r="E23">
        <f t="shared" si="2"/>
        <v>43.696058215384049</v>
      </c>
      <c r="F23">
        <f t="shared" si="3"/>
        <v>-3.6022202119988669</v>
      </c>
      <c r="G23">
        <f t="shared" si="4"/>
        <v>-0.23383512110381768</v>
      </c>
      <c r="H23" t="str">
        <f t="shared" si="5"/>
        <v/>
      </c>
      <c r="I23" t="str">
        <f t="shared" si="6"/>
        <v/>
      </c>
      <c r="J23" t="str">
        <f t="shared" si="7"/>
        <v/>
      </c>
      <c r="K23" t="str">
        <f t="shared" si="9"/>
        <v/>
      </c>
      <c r="L23">
        <f t="shared" si="10"/>
        <v>5.8960582153840448</v>
      </c>
      <c r="M23" t="str">
        <f t="shared" si="8"/>
        <v/>
      </c>
      <c r="S23">
        <f>E23*conversions!$G$12</f>
        <v>80.925099814891269</v>
      </c>
      <c r="T23">
        <f>F23*conversions!$F$12</f>
        <v>-1.852982077052217</v>
      </c>
    </row>
    <row r="24" spans="1:25" x14ac:dyDescent="0.2">
      <c r="A24">
        <v>61.780850000000001</v>
      </c>
      <c r="B24">
        <v>-0.98182429999999998</v>
      </c>
      <c r="C24">
        <f t="shared" si="0"/>
        <v>33.251264800861136</v>
      </c>
      <c r="D24">
        <f t="shared" si="1"/>
        <v>-1.9086664391999999</v>
      </c>
      <c r="E24">
        <f t="shared" si="2"/>
        <v>43.817878468841357</v>
      </c>
      <c r="F24">
        <f t="shared" si="3"/>
        <v>-3.5570356020550808</v>
      </c>
      <c r="G24">
        <f t="shared" si="4"/>
        <v>-0.23154393673751289</v>
      </c>
      <c r="H24" t="str">
        <f t="shared" si="5"/>
        <v/>
      </c>
      <c r="I24" t="str">
        <f t="shared" si="6"/>
        <v/>
      </c>
      <c r="J24" t="str">
        <f t="shared" si="7"/>
        <v/>
      </c>
      <c r="K24" t="str">
        <f t="shared" si="9"/>
        <v/>
      </c>
      <c r="L24">
        <f t="shared" si="10"/>
        <v>6.0178784688413529</v>
      </c>
      <c r="M24" t="str">
        <f t="shared" si="8"/>
        <v/>
      </c>
      <c r="S24">
        <f>E24*conversions!$G$12</f>
        <v>81.150710924294202</v>
      </c>
      <c r="T24">
        <f>F24*conversions!$F$12</f>
        <v>-1.8297391136971335</v>
      </c>
    </row>
    <row r="25" spans="1:25" x14ac:dyDescent="0.2">
      <c r="A25">
        <v>61.787080000000003</v>
      </c>
      <c r="B25">
        <v>-0.96099100000000004</v>
      </c>
      <c r="C25">
        <f t="shared" si="0"/>
        <v>33.254617868675993</v>
      </c>
      <c r="D25">
        <f t="shared" si="1"/>
        <v>-1.868166504</v>
      </c>
      <c r="E25">
        <f t="shared" si="2"/>
        <v>43.822297077242844</v>
      </c>
      <c r="F25">
        <f t="shared" si="3"/>
        <v>-3.4815589716556357</v>
      </c>
      <c r="G25">
        <f t="shared" si="4"/>
        <v>-0.2291650877518257</v>
      </c>
      <c r="H25" t="str">
        <f t="shared" si="5"/>
        <v/>
      </c>
      <c r="I25" t="str">
        <f t="shared" si="6"/>
        <v/>
      </c>
      <c r="J25" t="str">
        <f t="shared" si="7"/>
        <v/>
      </c>
      <c r="K25" t="str">
        <f t="shared" si="9"/>
        <v/>
      </c>
      <c r="L25">
        <f t="shared" si="10"/>
        <v>6.0222970772428397</v>
      </c>
      <c r="M25" t="str">
        <f t="shared" si="8"/>
        <v/>
      </c>
      <c r="S25">
        <f>E25*conversions!$G$12</f>
        <v>81.158894187053747</v>
      </c>
      <c r="T25">
        <f>F25*conversions!$F$12</f>
        <v>-1.7909139350196588</v>
      </c>
    </row>
    <row r="26" spans="1:25" x14ac:dyDescent="0.2">
      <c r="A26">
        <v>61.876080000000002</v>
      </c>
      <c r="B26">
        <v>-0.94433840000000002</v>
      </c>
      <c r="C26">
        <f t="shared" si="0"/>
        <v>33.30251883745963</v>
      </c>
      <c r="D26">
        <f t="shared" si="1"/>
        <v>-1.8357938495999999</v>
      </c>
      <c r="E26">
        <f t="shared" si="2"/>
        <v>43.885420054406914</v>
      </c>
      <c r="F26">
        <f t="shared" si="3"/>
        <v>-3.421228532628223</v>
      </c>
      <c r="G26">
        <f t="shared" si="4"/>
        <v>-0.22684377411940113</v>
      </c>
      <c r="H26" t="str">
        <f t="shared" si="5"/>
        <v/>
      </c>
      <c r="I26" t="str">
        <f t="shared" si="6"/>
        <v/>
      </c>
      <c r="J26" t="str">
        <f t="shared" si="7"/>
        <v/>
      </c>
      <c r="K26" t="str">
        <f t="shared" si="9"/>
        <v/>
      </c>
      <c r="L26">
        <f t="shared" si="10"/>
        <v>6.0854200544069101</v>
      </c>
      <c r="M26" t="str">
        <f t="shared" si="8"/>
        <v/>
      </c>
      <c r="S26">
        <f>E26*conversions!$G$12</f>
        <v>81.275797940761606</v>
      </c>
      <c r="T26">
        <f>F26*conversions!$F$12</f>
        <v>-1.7598799571839578</v>
      </c>
    </row>
    <row r="27" spans="1:25" x14ac:dyDescent="0.2">
      <c r="A27">
        <v>61.881070000000001</v>
      </c>
      <c r="B27">
        <v>-0.92767169999999999</v>
      </c>
      <c r="C27">
        <f t="shared" si="0"/>
        <v>33.305204520990308</v>
      </c>
      <c r="D27">
        <f t="shared" si="1"/>
        <v>-1.8033937847999999</v>
      </c>
      <c r="E27">
        <f t="shared" si="2"/>
        <v>43.888959196609704</v>
      </c>
      <c r="F27">
        <f t="shared" si="3"/>
        <v>-3.3608470109356228</v>
      </c>
      <c r="G27">
        <f t="shared" si="4"/>
        <v>-0.22494511061159864</v>
      </c>
      <c r="H27" t="str">
        <f t="shared" si="5"/>
        <v/>
      </c>
      <c r="I27" t="str">
        <f t="shared" si="6"/>
        <v/>
      </c>
      <c r="J27" t="str">
        <f t="shared" si="7"/>
        <v/>
      </c>
      <c r="K27" t="str">
        <f t="shared" si="9"/>
        <v/>
      </c>
      <c r="L27">
        <f t="shared" si="10"/>
        <v>6.0889591966097001</v>
      </c>
      <c r="M27" t="str">
        <f t="shared" si="8"/>
        <v/>
      </c>
      <c r="S27">
        <f>E27*conversions!$G$12</f>
        <v>81.282352432121172</v>
      </c>
      <c r="T27">
        <f>F27*conversions!$F$12</f>
        <v>-1.7288197024252843</v>
      </c>
    </row>
    <row r="28" spans="1:25" x14ac:dyDescent="0.2">
      <c r="A28">
        <v>61.970059999999997</v>
      </c>
      <c r="B28">
        <v>-0.91101909999999997</v>
      </c>
      <c r="C28">
        <f t="shared" si="0"/>
        <v>33.353100107642625</v>
      </c>
      <c r="D28">
        <f t="shared" si="1"/>
        <v>-1.7710211303999999</v>
      </c>
      <c r="E28">
        <f t="shared" si="2"/>
        <v>43.952075081304436</v>
      </c>
      <c r="F28">
        <f t="shared" si="3"/>
        <v>-3.3005165719082101</v>
      </c>
      <c r="G28">
        <f t="shared" si="4"/>
        <v>-0.222636888504714</v>
      </c>
      <c r="H28" t="str">
        <f t="shared" si="5"/>
        <v/>
      </c>
      <c r="I28" t="str">
        <f t="shared" si="6"/>
        <v/>
      </c>
      <c r="J28" t="str">
        <f t="shared" si="7"/>
        <v/>
      </c>
      <c r="K28" t="str">
        <f t="shared" si="9"/>
        <v/>
      </c>
      <c r="L28">
        <f t="shared" si="10"/>
        <v>6.1520750813044316</v>
      </c>
      <c r="M28" t="str">
        <f t="shared" si="8"/>
        <v/>
      </c>
      <c r="S28">
        <f>E28*conversions!$G$12</f>
        <v>81.399243050575819</v>
      </c>
      <c r="T28">
        <f>F28*conversions!$F$12</f>
        <v>-1.6977857245895831</v>
      </c>
    </row>
    <row r="29" spans="1:25" x14ac:dyDescent="0.2">
      <c r="A29">
        <v>61.975050000000003</v>
      </c>
      <c r="B29">
        <v>-0.89435249999999999</v>
      </c>
      <c r="C29">
        <f t="shared" si="0"/>
        <v>33.355785791173304</v>
      </c>
      <c r="D29">
        <f t="shared" si="1"/>
        <v>-1.7386212599999999</v>
      </c>
      <c r="E29">
        <f t="shared" si="2"/>
        <v>43.955614223507233</v>
      </c>
      <c r="F29">
        <f t="shared" si="3"/>
        <v>-3.2401354125040163</v>
      </c>
      <c r="G29">
        <f t="shared" si="4"/>
        <v>-0.22074261643182175</v>
      </c>
      <c r="H29" t="str">
        <f t="shared" si="5"/>
        <v/>
      </c>
      <c r="I29" t="str">
        <f t="shared" si="6"/>
        <v/>
      </c>
      <c r="J29" t="str">
        <f t="shared" si="7"/>
        <v/>
      </c>
      <c r="K29" t="str">
        <f t="shared" si="9"/>
        <v/>
      </c>
      <c r="L29">
        <f t="shared" si="10"/>
        <v>6.1556142235072286</v>
      </c>
      <c r="M29" t="str">
        <f t="shared" si="8"/>
        <v/>
      </c>
      <c r="S29">
        <f>E29*conversions!$G$12</f>
        <v>81.405797541935399</v>
      </c>
      <c r="T29">
        <f>F29*conversions!$F$12</f>
        <v>-1.6667256561920658</v>
      </c>
    </row>
    <row r="30" spans="1:25" x14ac:dyDescent="0.2">
      <c r="A30">
        <v>62.06467</v>
      </c>
      <c r="B30">
        <v>-0.87561670000000003</v>
      </c>
      <c r="C30">
        <f t="shared" si="0"/>
        <v>33.404020452099026</v>
      </c>
      <c r="D30">
        <f t="shared" si="1"/>
        <v>-1.7021988647999999</v>
      </c>
      <c r="E30">
        <f t="shared" si="2"/>
        <v>44.019176933770645</v>
      </c>
      <c r="F30">
        <f t="shared" si="3"/>
        <v>-3.1722577814115858</v>
      </c>
      <c r="G30">
        <f t="shared" si="4"/>
        <v>-0.21821107008203247</v>
      </c>
      <c r="H30" t="str">
        <f t="shared" si="5"/>
        <v/>
      </c>
      <c r="I30" t="str">
        <f t="shared" si="6"/>
        <v/>
      </c>
      <c r="J30" t="str">
        <f t="shared" si="7"/>
        <v/>
      </c>
      <c r="K30" t="str">
        <f t="shared" si="9"/>
        <v/>
      </c>
      <c r="L30">
        <f t="shared" si="10"/>
        <v>6.2191769337706404</v>
      </c>
      <c r="M30" t="str">
        <f t="shared" si="8"/>
        <v/>
      </c>
      <c r="S30">
        <f>E30*conversions!$G$12</f>
        <v>81.523515681343241</v>
      </c>
      <c r="T30">
        <f>F30*conversions!$F$12</f>
        <v>-1.6318094027581196</v>
      </c>
    </row>
    <row r="31" spans="1:25" x14ac:dyDescent="0.2">
      <c r="A31">
        <v>62.153660000000002</v>
      </c>
      <c r="B31">
        <v>-0.85896410000000001</v>
      </c>
      <c r="C31">
        <f t="shared" si="0"/>
        <v>33.451916038751342</v>
      </c>
      <c r="D31">
        <f t="shared" si="1"/>
        <v>-1.6698262103999999</v>
      </c>
      <c r="E31">
        <f t="shared" si="2"/>
        <v>44.082292818465369</v>
      </c>
      <c r="F31">
        <f t="shared" si="3"/>
        <v>-3.1119273423841727</v>
      </c>
      <c r="G31">
        <f t="shared" si="4"/>
        <v>-0.21592523028840782</v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9"/>
        <v/>
      </c>
      <c r="L31">
        <f t="shared" si="10"/>
        <v>6.2822928184653648</v>
      </c>
      <c r="M31" t="str">
        <f t="shared" si="8"/>
        <v/>
      </c>
      <c r="S31">
        <f>E31*conversions!$G$12</f>
        <v>81.640406299797874</v>
      </c>
      <c r="T31">
        <f>F31*conversions!$F$12</f>
        <v>-1.6007754249224184</v>
      </c>
    </row>
    <row r="32" spans="1:25" x14ac:dyDescent="0.2">
      <c r="A32">
        <v>62.158029999999997</v>
      </c>
      <c r="B32">
        <v>-0.84438089999999999</v>
      </c>
      <c r="C32">
        <f t="shared" si="0"/>
        <v>33.454268030139929</v>
      </c>
      <c r="D32">
        <f t="shared" si="1"/>
        <v>-1.6414764695999999</v>
      </c>
      <c r="E32">
        <f t="shared" si="2"/>
        <v>44.085392227568811</v>
      </c>
      <c r="F32">
        <f t="shared" si="3"/>
        <v>-3.0590940996218072</v>
      </c>
      <c r="G32">
        <f t="shared" si="4"/>
        <v>-0.21427500863810842</v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9"/>
        <v/>
      </c>
      <c r="L32">
        <f t="shared" si="10"/>
        <v>6.2853922275688063</v>
      </c>
      <c r="M32" t="str">
        <f t="shared" si="8"/>
        <v/>
      </c>
      <c r="S32">
        <f>E32*conversions!$G$12</f>
        <v>81.646146405457444</v>
      </c>
      <c r="T32">
        <f>F32*conversions!$F$12</f>
        <v>-1.5735980048454576</v>
      </c>
    </row>
    <row r="33" spans="1:20" x14ac:dyDescent="0.2">
      <c r="A33">
        <v>62.41939</v>
      </c>
      <c r="B33">
        <v>-0.81317349999999999</v>
      </c>
      <c r="C33">
        <f t="shared" si="0"/>
        <v>33.594935414424107</v>
      </c>
      <c r="D33">
        <f t="shared" si="1"/>
        <v>-1.5808092839999999</v>
      </c>
      <c r="E33">
        <f t="shared" si="2"/>
        <v>44.27076100635086</v>
      </c>
      <c r="F33">
        <f t="shared" si="3"/>
        <v>-2.9460333077392131</v>
      </c>
      <c r="G33">
        <f t="shared" si="4"/>
        <v>-0.20958945619922631</v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9"/>
        <v/>
      </c>
      <c r="L33">
        <f t="shared" si="10"/>
        <v>6.4707610063508554</v>
      </c>
      <c r="M33" t="str">
        <f t="shared" si="8"/>
        <v/>
      </c>
      <c r="S33">
        <f>E33*conversions!$G$12</f>
        <v>81.989449383761794</v>
      </c>
      <c r="T33">
        <f>F33*conversions!$F$12</f>
        <v>-1.5154395335010511</v>
      </c>
    </row>
    <row r="34" spans="1:20" x14ac:dyDescent="0.2">
      <c r="A34">
        <v>62.42313</v>
      </c>
      <c r="B34">
        <v>-0.80067359999999999</v>
      </c>
      <c r="C34">
        <f t="shared" si="0"/>
        <v>33.596948331539288</v>
      </c>
      <c r="D34">
        <f t="shared" si="1"/>
        <v>-1.5565094784</v>
      </c>
      <c r="E34">
        <f t="shared" si="2"/>
        <v>44.273413589885621</v>
      </c>
      <c r="F34">
        <f t="shared" si="3"/>
        <v>-2.9007476193302701</v>
      </c>
      <c r="G34">
        <f t="shared" si="4"/>
        <v>-0.20818367679681055</v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9"/>
        <v/>
      </c>
      <c r="L34">
        <f t="shared" si="10"/>
        <v>6.4734135898856167</v>
      </c>
      <c r="M34" t="str">
        <f t="shared" si="8"/>
        <v/>
      </c>
      <c r="S34">
        <f>E34*conversions!$G$12</f>
        <v>81.994361968468169</v>
      </c>
      <c r="T34">
        <f>F34*conversions!$F$12</f>
        <v>-1.4921445753834908</v>
      </c>
    </row>
    <row r="35" spans="1:20" x14ac:dyDescent="0.2">
      <c r="A35">
        <v>62.601120000000002</v>
      </c>
      <c r="B35">
        <v>-0.76736890000000002</v>
      </c>
      <c r="C35">
        <f t="shared" si="0"/>
        <v>33.692744886975241</v>
      </c>
      <c r="D35">
        <f t="shared" si="1"/>
        <v>-1.4917651416</v>
      </c>
      <c r="E35">
        <f t="shared" si="2"/>
        <v>44.399652451744416</v>
      </c>
      <c r="F35">
        <f t="shared" si="3"/>
        <v>-2.7800885527174723</v>
      </c>
      <c r="G35">
        <f t="shared" si="4"/>
        <v>-0.20369499470178254</v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9"/>
        <v/>
      </c>
      <c r="L35">
        <f t="shared" si="10"/>
        <v>6.5996524517444115</v>
      </c>
      <c r="M35" t="str">
        <f t="shared" si="8"/>
        <v/>
      </c>
      <c r="S35">
        <f>E35*conversions!$G$12</f>
        <v>82.228156340630662</v>
      </c>
      <c r="T35">
        <f>F35*conversions!$F$12</f>
        <v>-1.4300775515178676</v>
      </c>
    </row>
    <row r="36" spans="1:20" x14ac:dyDescent="0.2">
      <c r="A36">
        <v>62.604230000000001</v>
      </c>
      <c r="B36">
        <v>-0.75695230000000002</v>
      </c>
      <c r="C36">
        <f t="shared" si="0"/>
        <v>33.694418729817009</v>
      </c>
      <c r="D36">
        <f t="shared" si="1"/>
        <v>-1.4715152711999999</v>
      </c>
      <c r="E36">
        <f t="shared" si="2"/>
        <v>44.401858209710497</v>
      </c>
      <c r="F36">
        <f t="shared" si="3"/>
        <v>-2.7423504186619523</v>
      </c>
      <c r="G36">
        <f t="shared" si="4"/>
        <v>-0.20252853366856174</v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9"/>
        <v/>
      </c>
      <c r="L36">
        <f t="shared" si="10"/>
        <v>6.6018582097104925</v>
      </c>
      <c r="M36" t="str">
        <f t="shared" si="8"/>
        <v/>
      </c>
      <c r="S36">
        <f>E36*conversions!$G$12</f>
        <v>82.232241404383842</v>
      </c>
      <c r="T36">
        <f>F36*conversions!$F$12</f>
        <v>-1.4106650553597082</v>
      </c>
    </row>
    <row r="37" spans="1:20" x14ac:dyDescent="0.2">
      <c r="A37">
        <v>62.780970000000003</v>
      </c>
      <c r="B37">
        <v>-0.72781439999999997</v>
      </c>
      <c r="C37">
        <f t="shared" si="0"/>
        <v>33.789542518837457</v>
      </c>
      <c r="D37">
        <f t="shared" si="1"/>
        <v>-1.4148711936</v>
      </c>
      <c r="E37">
        <f t="shared" si="2"/>
        <v>44.527210512901249</v>
      </c>
      <c r="F37">
        <f t="shared" si="3"/>
        <v>-2.6367871853328113</v>
      </c>
      <c r="G37">
        <f t="shared" si="4"/>
        <v>-0.1985438149072912</v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9"/>
        <v/>
      </c>
      <c r="L37">
        <f t="shared" si="10"/>
        <v>6.7272105129012445</v>
      </c>
      <c r="M37" t="str">
        <f t="shared" si="8"/>
        <v/>
      </c>
      <c r="S37">
        <f>E37*conversions!$G$12</f>
        <v>82.464393869893115</v>
      </c>
      <c r="T37">
        <f>F37*conversions!$F$12</f>
        <v>-1.3563633281351981</v>
      </c>
    </row>
    <row r="38" spans="1:20" x14ac:dyDescent="0.2">
      <c r="A38">
        <v>62.956449999999997</v>
      </c>
      <c r="B38">
        <v>-0.7028432</v>
      </c>
      <c r="C38">
        <f t="shared" si="0"/>
        <v>33.88398815931108</v>
      </c>
      <c r="D38">
        <f t="shared" si="1"/>
        <v>-1.3663271807999999</v>
      </c>
      <c r="E38">
        <f t="shared" si="2"/>
        <v>44.651669164954633</v>
      </c>
      <c r="F38">
        <f t="shared" si="3"/>
        <v>-2.5463194229989212</v>
      </c>
      <c r="G38">
        <f t="shared" si="4"/>
        <v>-0.19505226000734238</v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9"/>
        <v/>
      </c>
      <c r="L38">
        <f t="shared" si="10"/>
        <v>6.8516691649546289</v>
      </c>
      <c r="M38" t="str">
        <f t="shared" si="8"/>
        <v/>
      </c>
      <c r="S38">
        <f>E38*conversions!$G$12</f>
        <v>82.694891293495985</v>
      </c>
      <c r="T38">
        <f>F38*conversions!$F$12</f>
        <v>-1.309826711190645</v>
      </c>
    </row>
    <row r="39" spans="1:20" x14ac:dyDescent="0.2">
      <c r="A39">
        <v>62.960819999999998</v>
      </c>
      <c r="B39">
        <v>-0.68826010000000004</v>
      </c>
      <c r="C39">
        <f t="shared" si="0"/>
        <v>33.886340150699674</v>
      </c>
      <c r="D39">
        <f t="shared" si="1"/>
        <v>-1.3379776344000001</v>
      </c>
      <c r="E39">
        <f t="shared" si="2"/>
        <v>44.654768574058082</v>
      </c>
      <c r="F39">
        <f t="shared" si="3"/>
        <v>-2.4934865425249613</v>
      </c>
      <c r="G39">
        <f t="shared" si="4"/>
        <v>-0.19343249091635201</v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9"/>
        <v/>
      </c>
      <c r="L39">
        <f t="shared" si="10"/>
        <v>6.8547685740580775</v>
      </c>
      <c r="M39" t="str">
        <f t="shared" si="8"/>
        <v/>
      </c>
      <c r="S39">
        <f>E39*conversions!$G$12</f>
        <v>82.700631399155569</v>
      </c>
      <c r="T39">
        <f>F39*conversions!$F$12</f>
        <v>-1.28264947747484</v>
      </c>
    </row>
    <row r="40" spans="1:20" x14ac:dyDescent="0.2">
      <c r="A40">
        <v>63.303060000000002</v>
      </c>
      <c r="B40">
        <v>-0.66748419999999997</v>
      </c>
      <c r="C40">
        <f t="shared" si="0"/>
        <v>34.070538213132401</v>
      </c>
      <c r="D40">
        <f t="shared" si="1"/>
        <v>-1.2975892847999999</v>
      </c>
      <c r="E40">
        <f t="shared" si="2"/>
        <v>44.897501244896645</v>
      </c>
      <c r="F40">
        <f t="shared" si="3"/>
        <v>-2.4182178656703179</v>
      </c>
      <c r="G40">
        <f t="shared" si="4"/>
        <v>-0.18975484464306042</v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9"/>
        <v/>
      </c>
      <c r="L40">
        <f t="shared" si="10"/>
        <v>7.097501244896641</v>
      </c>
      <c r="M40" t="str">
        <f t="shared" si="8"/>
        <v/>
      </c>
      <c r="S40">
        <f>E40*conversions!$G$12</f>
        <v>83.150172305548594</v>
      </c>
      <c r="T40">
        <f>F40*conversions!$F$12</f>
        <v>-1.2439312701008114</v>
      </c>
    </row>
    <row r="41" spans="1:20" x14ac:dyDescent="0.2">
      <c r="A41">
        <v>63.810180000000003</v>
      </c>
      <c r="B41">
        <v>-0.65715349999999995</v>
      </c>
      <c r="C41">
        <f t="shared" si="0"/>
        <v>34.343476856835309</v>
      </c>
      <c r="D41">
        <f t="shared" si="1"/>
        <v>-1.2775064039999999</v>
      </c>
      <c r="E41">
        <f t="shared" si="2"/>
        <v>45.257174550283651</v>
      </c>
      <c r="F41">
        <f t="shared" si="3"/>
        <v>-2.3807909373551905</v>
      </c>
      <c r="G41">
        <f t="shared" si="4"/>
        <v>-0.18660906631410512</v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9"/>
        <v/>
      </c>
      <c r="L41">
        <f t="shared" si="10"/>
        <v>7.4571745502836464</v>
      </c>
      <c r="M41" t="str">
        <f t="shared" si="8"/>
        <v/>
      </c>
      <c r="S41">
        <f>E41*conversions!$G$12</f>
        <v>83.816287267125318</v>
      </c>
      <c r="T41">
        <f>F41*conversions!$F$12</f>
        <v>-1.2246788581755099</v>
      </c>
    </row>
    <row r="42" spans="1:20" x14ac:dyDescent="0.2">
      <c r="A42">
        <v>64.316689999999994</v>
      </c>
      <c r="B42">
        <v>-0.64890619999999999</v>
      </c>
      <c r="C42">
        <f t="shared" si="0"/>
        <v>34.616087190527445</v>
      </c>
      <c r="D42">
        <f t="shared" si="1"/>
        <v>-1.2614736527999999</v>
      </c>
      <c r="E42">
        <f t="shared" si="2"/>
        <v>45.616415215040654</v>
      </c>
      <c r="F42">
        <f t="shared" si="3"/>
        <v>-2.3509119256818911</v>
      </c>
      <c r="G42">
        <f t="shared" si="4"/>
        <v>-0.18375458376575526</v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9"/>
        <v/>
      </c>
      <c r="L42">
        <f t="shared" si="10"/>
        <v>7.8164152150406494</v>
      </c>
      <c r="M42" t="str">
        <f t="shared" si="8"/>
        <v/>
      </c>
      <c r="S42">
        <f>E42*conversions!$G$12</f>
        <v>84.481600978255301</v>
      </c>
      <c r="T42">
        <f>F42*conversions!$F$12</f>
        <v>-1.2093090945707647</v>
      </c>
    </row>
    <row r="43" spans="1:20" x14ac:dyDescent="0.2">
      <c r="A43">
        <v>64.821950000000001</v>
      </c>
      <c r="B43">
        <v>-0.64482550000000005</v>
      </c>
      <c r="C43">
        <f t="shared" si="0"/>
        <v>34.888024757804089</v>
      </c>
      <c r="D43">
        <f t="shared" si="1"/>
        <v>-1.253540772</v>
      </c>
      <c r="E43">
        <f t="shared" si="2"/>
        <v>45.974769321129628</v>
      </c>
      <c r="F43">
        <f t="shared" si="3"/>
        <v>-2.336128022715438</v>
      </c>
      <c r="G43">
        <f t="shared" si="4"/>
        <v>-0.18140450202270542</v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9"/>
        <v/>
      </c>
      <c r="L43">
        <f t="shared" si="10"/>
        <v>8.1747693211296237</v>
      </c>
      <c r="M43" t="str">
        <f t="shared" si="8"/>
        <v/>
      </c>
      <c r="S43">
        <f>E43*conversions!$G$12</f>
        <v>85.145272782732079</v>
      </c>
      <c r="T43">
        <f>F43*conversions!$F$12</f>
        <v>-1.2017042548848211</v>
      </c>
    </row>
    <row r="44" spans="1:20" x14ac:dyDescent="0.2">
      <c r="A44">
        <v>65.326580000000007</v>
      </c>
      <c r="B44">
        <v>-0.64282819999999996</v>
      </c>
      <c r="C44">
        <f t="shared" si="0"/>
        <v>35.159623250807321</v>
      </c>
      <c r="D44">
        <f t="shared" si="1"/>
        <v>-1.2496580207999999</v>
      </c>
      <c r="E44">
        <f t="shared" si="2"/>
        <v>46.332676601649908</v>
      </c>
      <c r="F44">
        <f t="shared" si="3"/>
        <v>-2.3288920363908123</v>
      </c>
      <c r="G44">
        <f t="shared" si="4"/>
        <v>-0.17932302717591894</v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9"/>
        <v/>
      </c>
      <c r="L44">
        <f t="shared" si="10"/>
        <v>8.5326766016499036</v>
      </c>
      <c r="M44" t="str">
        <f t="shared" si="8"/>
        <v/>
      </c>
      <c r="S44">
        <f>E44*conversions!$G$12</f>
        <v>85.808117066255633</v>
      </c>
      <c r="T44">
        <f>F44*conversions!$F$12</f>
        <v>-1.1979820635194338</v>
      </c>
    </row>
    <row r="45" spans="1:20" x14ac:dyDescent="0.2">
      <c r="A45">
        <v>66.083209999999994</v>
      </c>
      <c r="B45">
        <v>-0.64087380000000005</v>
      </c>
      <c r="C45">
        <f t="shared" si="0"/>
        <v>35.566851453175452</v>
      </c>
      <c r="D45">
        <f t="shared" si="1"/>
        <v>-1.2458586672</v>
      </c>
      <c r="E45">
        <f t="shared" si="2"/>
        <v>46.869314109645977</v>
      </c>
      <c r="F45">
        <f t="shared" si="3"/>
        <v>-2.3218114717921812</v>
      </c>
      <c r="G45">
        <f t="shared" si="4"/>
        <v>-0.17638846943537828</v>
      </c>
      <c r="H45" t="str">
        <f t="shared" si="5"/>
        <v/>
      </c>
      <c r="I45" t="str">
        <f t="shared" si="6"/>
        <v/>
      </c>
      <c r="J45" t="str">
        <f t="shared" si="7"/>
        <v/>
      </c>
      <c r="K45">
        <f t="shared" si="9"/>
        <v>46.869314109645977</v>
      </c>
      <c r="L45">
        <f t="shared" si="10"/>
        <v>9.0693141096459726</v>
      </c>
      <c r="M45" t="str">
        <f t="shared" si="8"/>
        <v/>
      </c>
      <c r="S45">
        <f>E45*conversions!$G$12</f>
        <v>86.801969731064347</v>
      </c>
      <c r="T45">
        <f>F45*conversions!$F$12</f>
        <v>-1.1943398210898979</v>
      </c>
    </row>
    <row r="46" spans="1:20" x14ac:dyDescent="0.2">
      <c r="A46">
        <v>66.587220000000002</v>
      </c>
      <c r="B46">
        <v>-0.64095970000000002</v>
      </c>
      <c r="C46">
        <f t="shared" si="0"/>
        <v>35.838116254036599</v>
      </c>
      <c r="D46">
        <f t="shared" si="1"/>
        <v>-1.2460256568000001</v>
      </c>
      <c r="E46">
        <f t="shared" si="2"/>
        <v>47.226781657066923</v>
      </c>
      <c r="F46">
        <f t="shared" si="3"/>
        <v>-2.322122677532573</v>
      </c>
      <c r="G46">
        <f t="shared" si="4"/>
        <v>-0.17462421071042727</v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9"/>
        <v/>
      </c>
      <c r="L46">
        <f t="shared" si="10"/>
        <v>9.4267816570669183</v>
      </c>
      <c r="M46" t="str">
        <f t="shared" si="8"/>
        <v/>
      </c>
      <c r="S46">
        <f>E46*conversions!$G$12</f>
        <v>87.463999628887947</v>
      </c>
      <c r="T46">
        <f>F46*conversions!$F$12</f>
        <v>-1.1944999053227554</v>
      </c>
    </row>
    <row r="47" spans="1:20" x14ac:dyDescent="0.2">
      <c r="A47">
        <v>67.091229999999996</v>
      </c>
      <c r="B47">
        <v>-0.64104559999999999</v>
      </c>
      <c r="C47">
        <f t="shared" si="0"/>
        <v>36.109381054897739</v>
      </c>
      <c r="D47">
        <f t="shared" si="1"/>
        <v>-1.2461926463999999</v>
      </c>
      <c r="E47">
        <f t="shared" si="2"/>
        <v>47.584249204487861</v>
      </c>
      <c r="F47">
        <f t="shared" si="3"/>
        <v>-2.3224338832729647</v>
      </c>
      <c r="G47">
        <f t="shared" si="4"/>
        <v>-0.17289506673291774</v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9"/>
        <v/>
      </c>
      <c r="L47">
        <f t="shared" si="10"/>
        <v>9.7842492044878568</v>
      </c>
      <c r="M47" t="str">
        <f t="shared" si="8"/>
        <v/>
      </c>
      <c r="S47">
        <f>E47*conversions!$G$12</f>
        <v>88.12602952671152</v>
      </c>
      <c r="T47">
        <f>F47*conversions!$F$12</f>
        <v>-1.1946599895556129</v>
      </c>
    </row>
    <row r="48" spans="1:20" x14ac:dyDescent="0.2">
      <c r="A48">
        <v>67.846000000000004</v>
      </c>
      <c r="B48">
        <v>-0.64534080000000005</v>
      </c>
      <c r="C48">
        <f t="shared" si="0"/>
        <v>36.515608180839614</v>
      </c>
      <c r="D48">
        <f t="shared" si="1"/>
        <v>-1.2545425152</v>
      </c>
      <c r="E48">
        <f t="shared" si="2"/>
        <v>48.119567513185899</v>
      </c>
      <c r="F48">
        <f t="shared" si="3"/>
        <v>-2.3379948948693854</v>
      </c>
      <c r="G48">
        <f t="shared" si="4"/>
        <v>-0.17078310172012703</v>
      </c>
      <c r="H48" t="str">
        <f t="shared" si="5"/>
        <v/>
      </c>
      <c r="I48" t="str">
        <f t="shared" si="6"/>
        <v/>
      </c>
      <c r="J48" t="str">
        <f t="shared" si="7"/>
        <v/>
      </c>
      <c r="K48" t="str">
        <f t="shared" si="9"/>
        <v/>
      </c>
      <c r="L48">
        <f t="shared" si="10"/>
        <v>10.319567513185895</v>
      </c>
      <c r="M48" t="str">
        <f t="shared" si="8"/>
        <v/>
      </c>
      <c r="S48">
        <f>E48*conversions!$G$12</f>
        <v>89.117439034420286</v>
      </c>
      <c r="T48">
        <f>F48*conversions!$F$12</f>
        <v>-1.2026645739208117</v>
      </c>
    </row>
    <row r="49" spans="1:20" x14ac:dyDescent="0.2">
      <c r="A49">
        <v>68.518010000000004</v>
      </c>
      <c r="B49">
        <v>-0.64545529999999995</v>
      </c>
      <c r="C49">
        <f t="shared" si="0"/>
        <v>36.877292787944029</v>
      </c>
      <c r="D49">
        <f t="shared" si="1"/>
        <v>-1.2547651031999998</v>
      </c>
      <c r="E49">
        <f t="shared" si="2"/>
        <v>48.596188545590699</v>
      </c>
      <c r="F49">
        <f t="shared" si="3"/>
        <v>-2.3384097150937726</v>
      </c>
      <c r="G49">
        <f t="shared" si="4"/>
        <v>-0.16859032622471376</v>
      </c>
      <c r="H49" t="str">
        <f t="shared" si="5"/>
        <v/>
      </c>
      <c r="I49" t="str">
        <f t="shared" si="6"/>
        <v/>
      </c>
      <c r="J49" t="str">
        <f t="shared" si="7"/>
        <v/>
      </c>
      <c r="K49" t="str">
        <f t="shared" si="9"/>
        <v/>
      </c>
      <c r="L49">
        <f t="shared" si="10"/>
        <v>10.796188545590695</v>
      </c>
      <c r="M49" t="str">
        <f t="shared" si="8"/>
        <v/>
      </c>
      <c r="S49">
        <f>E49*conversions!$G$12</f>
        <v>90.000141186433979</v>
      </c>
      <c r="T49">
        <f>F49*conversions!$F$12</f>
        <v>-1.2028779574442365</v>
      </c>
    </row>
    <row r="50" spans="1:20" x14ac:dyDescent="0.2">
      <c r="A50">
        <v>69.273409999999998</v>
      </c>
      <c r="B50">
        <v>-0.64766729999999995</v>
      </c>
      <c r="C50">
        <f t="shared" si="0"/>
        <v>37.283858988159309</v>
      </c>
      <c r="D50">
        <f t="shared" si="1"/>
        <v>-1.2590652311999999</v>
      </c>
      <c r="E50">
        <f t="shared" si="2"/>
        <v>49.131953679857432</v>
      </c>
      <c r="F50">
        <f t="shared" si="3"/>
        <v>-2.3464235346251754</v>
      </c>
      <c r="G50">
        <f t="shared" si="4"/>
        <v>-0.16639348889706693</v>
      </c>
      <c r="H50" t="str">
        <f t="shared" si="5"/>
        <v/>
      </c>
      <c r="I50" t="str">
        <f t="shared" si="6"/>
        <v/>
      </c>
      <c r="J50" t="str">
        <f t="shared" si="7"/>
        <v/>
      </c>
      <c r="K50" t="str">
        <f t="shared" si="9"/>
        <v/>
      </c>
      <c r="L50">
        <f t="shared" si="10"/>
        <v>11.331953679857428</v>
      </c>
      <c r="M50" t="str">
        <f t="shared" si="8"/>
        <v/>
      </c>
      <c r="S50">
        <f>E50*conversions!$G$12</f>
        <v>90.992378215095968</v>
      </c>
      <c r="T50">
        <f>F50*conversions!$F$12</f>
        <v>-1.2070002662111901</v>
      </c>
    </row>
    <row r="51" spans="1:20" x14ac:dyDescent="0.2">
      <c r="A51">
        <v>69.861419999999995</v>
      </c>
      <c r="B51">
        <v>-0.64776750000000005</v>
      </c>
      <c r="C51">
        <f t="shared" si="0"/>
        <v>37.600333692142087</v>
      </c>
      <c r="D51">
        <f t="shared" si="1"/>
        <v>-1.2592600200000001</v>
      </c>
      <c r="E51">
        <f t="shared" si="2"/>
        <v>49.548997969770298</v>
      </c>
      <c r="F51">
        <f t="shared" si="3"/>
        <v>-2.3467865476075662</v>
      </c>
      <c r="G51">
        <f t="shared" si="4"/>
        <v>-0.16457138397057616</v>
      </c>
      <c r="H51" t="str">
        <f t="shared" si="5"/>
        <v/>
      </c>
      <c r="I51" t="str">
        <f t="shared" si="6"/>
        <v/>
      </c>
      <c r="J51" t="str">
        <f t="shared" si="7"/>
        <v/>
      </c>
      <c r="K51" t="str">
        <f t="shared" si="9"/>
        <v/>
      </c>
      <c r="L51">
        <f t="shared" si="10"/>
        <v>11.748997969770294</v>
      </c>
      <c r="M51" t="str">
        <f t="shared" si="8"/>
        <v/>
      </c>
      <c r="S51">
        <f>E51*conversions!$G$12</f>
        <v>91.764744240014593</v>
      </c>
      <c r="T51">
        <f>F51*conversions!$F$12</f>
        <v>-1.2071870000893319</v>
      </c>
    </row>
    <row r="52" spans="1:20" x14ac:dyDescent="0.2">
      <c r="A52">
        <v>70.532809999999998</v>
      </c>
      <c r="B52">
        <v>-0.64996509999999996</v>
      </c>
      <c r="C52">
        <f t="shared" si="0"/>
        <v>37.961684607104409</v>
      </c>
      <c r="D52">
        <f t="shared" si="1"/>
        <v>-1.2635321544</v>
      </c>
      <c r="E52">
        <f t="shared" si="2"/>
        <v>50.02517926907575</v>
      </c>
      <c r="F52">
        <f t="shared" si="3"/>
        <v>-2.3547481976085654</v>
      </c>
      <c r="G52">
        <f t="shared" si="4"/>
        <v>-0.16273608675635934</v>
      </c>
      <c r="H52" t="str">
        <f t="shared" si="5"/>
        <v/>
      </c>
      <c r="I52" t="str">
        <f t="shared" si="6"/>
        <v/>
      </c>
      <c r="J52" t="str">
        <f t="shared" si="7"/>
        <v/>
      </c>
      <c r="K52" t="str">
        <f t="shared" si="9"/>
        <v/>
      </c>
      <c r="L52">
        <f t="shared" si="10"/>
        <v>12.225179269075745</v>
      </c>
      <c r="M52" t="str">
        <f t="shared" si="8"/>
        <v/>
      </c>
      <c r="S52">
        <f>E52*conversions!$G$12</f>
        <v>92.646632006328289</v>
      </c>
      <c r="T52">
        <f>F52*conversions!$F$12</f>
        <v>-1.2112824728498459</v>
      </c>
    </row>
    <row r="53" spans="1:20" x14ac:dyDescent="0.2">
      <c r="A53">
        <v>71.204830000000001</v>
      </c>
      <c r="B53">
        <v>-0.65007959999999998</v>
      </c>
      <c r="C53">
        <f t="shared" ref="C53:C84" si="11">A53*1/1.858</f>
        <v>38.323374596340152</v>
      </c>
      <c r="D53">
        <f t="shared" ref="D53:D84" si="12">B53*1.944</f>
        <v>-1.2637547424</v>
      </c>
      <c r="E53">
        <f t="shared" ref="E53:E84" si="13">C53/COS($B$2/180*PI())^(0.5)*SQRT($B$7)</f>
        <v>50.501807393949896</v>
      </c>
      <c r="F53">
        <f t="shared" ref="F53:F84" si="14">D53/COS($B$2:$B$2/180*PI())^(1.5)*SQRT($B$7)</f>
        <v>-2.3551630178329526</v>
      </c>
      <c r="G53">
        <f t="shared" ref="G53:G84" si="15">($B$6+F53)/(E53-$B$5)</f>
        <v>-0.16074962611832469</v>
      </c>
      <c r="H53" t="str">
        <f t="shared" ref="H53:H84" si="16">IF(G53=$G$3,-1/G53,"")</f>
        <v/>
      </c>
      <c r="I53" t="str">
        <f t="shared" ref="I53:I84" si="17">IF(G53=$G$3,E53,"")</f>
        <v/>
      </c>
      <c r="J53" t="str">
        <f t="shared" ref="J53:J84" si="18">IF(G53=$G$3,F53,"")</f>
        <v/>
      </c>
      <c r="K53" t="str">
        <f t="shared" si="9"/>
        <v/>
      </c>
      <c r="L53">
        <f t="shared" si="10"/>
        <v>12.701807393949892</v>
      </c>
      <c r="M53" t="str">
        <f t="shared" ref="M53:M84" si="19">IF(L53=$G$9,-1/G53,"")</f>
        <v/>
      </c>
      <c r="S53">
        <f>E53*conversions!$G$12</f>
        <v>93.529347293595208</v>
      </c>
      <c r="T53">
        <f>F53*conversions!$F$12</f>
        <v>-1.2114958563732707</v>
      </c>
    </row>
    <row r="54" spans="1:20" x14ac:dyDescent="0.2">
      <c r="A54">
        <v>71.624210000000005</v>
      </c>
      <c r="B54">
        <v>-0.65223430000000004</v>
      </c>
      <c r="C54">
        <f t="shared" si="11"/>
        <v>38.549090419806241</v>
      </c>
      <c r="D54">
        <f t="shared" si="12"/>
        <v>-1.2679434791999999</v>
      </c>
      <c r="E54">
        <f t="shared" si="13"/>
        <v>50.799251373310206</v>
      </c>
      <c r="F54">
        <f t="shared" si="14"/>
        <v>-2.362969246107959</v>
      </c>
      <c r="G54">
        <f t="shared" si="15"/>
        <v>-0.15972733090379607</v>
      </c>
      <c r="H54" t="str">
        <f t="shared" si="16"/>
        <v/>
      </c>
      <c r="I54" t="str">
        <f t="shared" si="17"/>
        <v/>
      </c>
      <c r="J54" t="str">
        <f t="shared" si="18"/>
        <v/>
      </c>
      <c r="K54" t="str">
        <f t="shared" si="9"/>
        <v/>
      </c>
      <c r="L54">
        <f t="shared" si="10"/>
        <v>12.999251373310202</v>
      </c>
      <c r="M54" t="str">
        <f t="shared" si="19"/>
        <v/>
      </c>
      <c r="S54">
        <f>E54*conversions!$G$12</f>
        <v>94.080213543370505</v>
      </c>
      <c r="T54">
        <f>F54*conversions!$F$12</f>
        <v>-1.215511380197934</v>
      </c>
    </row>
    <row r="55" spans="1:20" x14ac:dyDescent="0.2">
      <c r="A55">
        <v>72.128219999999999</v>
      </c>
      <c r="B55">
        <v>-0.65232009999999996</v>
      </c>
      <c r="C55">
        <f t="shared" si="11"/>
        <v>38.820355220667381</v>
      </c>
      <c r="D55">
        <f t="shared" si="12"/>
        <v>-1.2681102743999999</v>
      </c>
      <c r="E55">
        <f t="shared" si="13"/>
        <v>51.156718920731144</v>
      </c>
      <c r="F55">
        <f t="shared" si="14"/>
        <v>-2.3632800895599453</v>
      </c>
      <c r="G55">
        <f t="shared" si="15"/>
        <v>-0.15828943310050056</v>
      </c>
      <c r="H55" t="str">
        <f t="shared" si="16"/>
        <v/>
      </c>
      <c r="I55" t="str">
        <f t="shared" si="17"/>
        <v/>
      </c>
      <c r="J55" t="str">
        <f t="shared" si="18"/>
        <v/>
      </c>
      <c r="K55" t="str">
        <f t="shared" si="9"/>
        <v/>
      </c>
      <c r="L55">
        <f t="shared" si="10"/>
        <v>13.35671892073114</v>
      </c>
      <c r="M55" t="str">
        <f t="shared" si="19"/>
        <v/>
      </c>
      <c r="S55">
        <f>E55*conversions!$G$12</f>
        <v>94.742243441194077</v>
      </c>
      <c r="T55">
        <f>F55*conversions!$F$12</f>
        <v>-1.2156712780696357</v>
      </c>
    </row>
    <row r="56" spans="1:20" x14ac:dyDescent="0.2">
      <c r="A56">
        <v>72.716229999999996</v>
      </c>
      <c r="B56">
        <v>-0.65242020000000001</v>
      </c>
      <c r="C56">
        <f t="shared" si="11"/>
        <v>39.136829924650158</v>
      </c>
      <c r="D56">
        <f t="shared" si="12"/>
        <v>-1.2683048688</v>
      </c>
      <c r="E56">
        <f t="shared" si="13"/>
        <v>51.57376321064401</v>
      </c>
      <c r="F56">
        <f t="shared" si="14"/>
        <v>-2.3636427402539297</v>
      </c>
      <c r="G56">
        <f t="shared" si="15"/>
        <v>-0.15664444580284068</v>
      </c>
      <c r="H56" t="str">
        <f t="shared" si="16"/>
        <v/>
      </c>
      <c r="I56" t="str">
        <f t="shared" si="17"/>
        <v/>
      </c>
      <c r="J56" t="str">
        <f t="shared" si="18"/>
        <v/>
      </c>
      <c r="K56" t="str">
        <f t="shared" si="9"/>
        <v/>
      </c>
      <c r="L56">
        <f t="shared" si="10"/>
        <v>13.773763210644006</v>
      </c>
      <c r="M56" t="str">
        <f t="shared" si="19"/>
        <v/>
      </c>
      <c r="S56">
        <f>E56*conversions!$G$12</f>
        <v>95.514609466112717</v>
      </c>
      <c r="T56">
        <f>F56*conversions!$F$12</f>
        <v>-1.2158578255866215</v>
      </c>
    </row>
    <row r="57" spans="1:20" x14ac:dyDescent="0.2">
      <c r="A57">
        <v>73.30301</v>
      </c>
      <c r="B57">
        <v>-0.65668649999999995</v>
      </c>
      <c r="C57">
        <f t="shared" si="11"/>
        <v>39.452642626480085</v>
      </c>
      <c r="D57">
        <f t="shared" si="12"/>
        <v>-1.2765985559999999</v>
      </c>
      <c r="E57">
        <f t="shared" si="13"/>
        <v>51.989935126827532</v>
      </c>
      <c r="F57">
        <f t="shared" si="14"/>
        <v>-2.3790990505011376</v>
      </c>
      <c r="G57">
        <f t="shared" si="15"/>
        <v>-0.15541112762272538</v>
      </c>
      <c r="H57" t="str">
        <f t="shared" si="16"/>
        <v/>
      </c>
      <c r="I57" t="str">
        <f t="shared" si="17"/>
        <v/>
      </c>
      <c r="J57" t="str">
        <f t="shared" si="18"/>
        <v/>
      </c>
      <c r="K57" t="str">
        <f t="shared" si="9"/>
        <v/>
      </c>
      <c r="L57">
        <f t="shared" si="10"/>
        <v>14.189935126827528</v>
      </c>
      <c r="M57" t="str">
        <f t="shared" si="19"/>
        <v/>
      </c>
      <c r="S57">
        <f>E57*conversions!$G$12</f>
        <v>96.285359854884589</v>
      </c>
      <c r="T57">
        <f>F57*conversions!$F$12</f>
        <v>-1.223808551577785</v>
      </c>
    </row>
    <row r="58" spans="1:20" x14ac:dyDescent="0.2">
      <c r="A58">
        <v>73.807640000000006</v>
      </c>
      <c r="B58">
        <v>-0.65468930000000003</v>
      </c>
      <c r="C58">
        <f t="shared" si="11"/>
        <v>39.724241119483317</v>
      </c>
      <c r="D58">
        <f t="shared" si="12"/>
        <v>-1.2727159992000001</v>
      </c>
      <c r="E58">
        <f t="shared" si="13"/>
        <v>52.347842407347819</v>
      </c>
      <c r="F58">
        <f t="shared" si="14"/>
        <v>-2.3718634264649179</v>
      </c>
      <c r="G58">
        <f t="shared" si="15"/>
        <v>-0.15386608186581555</v>
      </c>
      <c r="H58" t="str">
        <f t="shared" si="16"/>
        <v/>
      </c>
      <c r="I58" t="str">
        <f t="shared" si="17"/>
        <v/>
      </c>
      <c r="J58" t="str">
        <f t="shared" si="18"/>
        <v/>
      </c>
      <c r="K58" t="str">
        <f t="shared" si="9"/>
        <v/>
      </c>
      <c r="L58">
        <f t="shared" si="10"/>
        <v>14.547842407347815</v>
      </c>
      <c r="M58" t="str">
        <f t="shared" si="19"/>
        <v/>
      </c>
      <c r="S58">
        <f>E58*conversions!$G$12</f>
        <v>96.948204138408173</v>
      </c>
      <c r="T58">
        <f>F58*conversions!$F$12</f>
        <v>-1.2200865465735538</v>
      </c>
    </row>
    <row r="59" spans="1:20" x14ac:dyDescent="0.2">
      <c r="A59">
        <v>74.478409999999997</v>
      </c>
      <c r="B59">
        <v>-0.65896980000000005</v>
      </c>
      <c r="C59">
        <f t="shared" si="11"/>
        <v>40.085258342303547</v>
      </c>
      <c r="D59">
        <f t="shared" si="12"/>
        <v>-1.2810372912000001</v>
      </c>
      <c r="E59">
        <f t="shared" si="13"/>
        <v>52.823583973553916</v>
      </c>
      <c r="F59">
        <f t="shared" si="14"/>
        <v>-2.3873711816657184</v>
      </c>
      <c r="G59">
        <f t="shared" si="15"/>
        <v>-0.15246439773778581</v>
      </c>
      <c r="H59" t="str">
        <f t="shared" si="16"/>
        <v/>
      </c>
      <c r="I59" t="str">
        <f t="shared" si="17"/>
        <v/>
      </c>
      <c r="J59" t="str">
        <f t="shared" si="18"/>
        <v/>
      </c>
      <c r="K59" t="str">
        <f t="shared" si="9"/>
        <v/>
      </c>
      <c r="L59">
        <f t="shared" si="10"/>
        <v>15.023583973553912</v>
      </c>
      <c r="M59" t="str">
        <f t="shared" si="19"/>
        <v/>
      </c>
      <c r="S59">
        <f>E59*conversions!$G$12</f>
        <v>97.829277519021858</v>
      </c>
      <c r="T59">
        <f>F59*conversions!$F$12</f>
        <v>-1.2280637358488455</v>
      </c>
    </row>
    <row r="60" spans="1:20" x14ac:dyDescent="0.2">
      <c r="A60">
        <v>74.813800000000001</v>
      </c>
      <c r="B60">
        <v>-0.66111010000000003</v>
      </c>
      <c r="C60">
        <f t="shared" si="11"/>
        <v>40.265769644779333</v>
      </c>
      <c r="D60">
        <f t="shared" si="12"/>
        <v>-1.2851980344</v>
      </c>
      <c r="E60">
        <f t="shared" si="13"/>
        <v>53.061458302891651</v>
      </c>
      <c r="F60">
        <f t="shared" si="14"/>
        <v>-2.3951252404103207</v>
      </c>
      <c r="G60">
        <f t="shared" si="15"/>
        <v>-0.15177562821462975</v>
      </c>
      <c r="H60" t="str">
        <f t="shared" si="16"/>
        <v/>
      </c>
      <c r="I60" t="str">
        <f t="shared" si="17"/>
        <v/>
      </c>
      <c r="J60" t="str">
        <f t="shared" si="18"/>
        <v/>
      </c>
      <c r="K60" t="str">
        <f t="shared" si="9"/>
        <v/>
      </c>
      <c r="L60">
        <f t="shared" si="10"/>
        <v>15.261458302891647</v>
      </c>
      <c r="M60" t="str">
        <f t="shared" si="19"/>
        <v/>
      </c>
      <c r="S60">
        <f>E60*conversions!$G$12</f>
        <v>98.269820776955342</v>
      </c>
      <c r="T60">
        <f>F60*conversions!$F$12</f>
        <v>-1.2320524236670689</v>
      </c>
    </row>
    <row r="61" spans="1:20" x14ac:dyDescent="0.2">
      <c r="A61">
        <v>75.233810000000005</v>
      </c>
      <c r="B61">
        <v>-0.66118160000000004</v>
      </c>
      <c r="C61">
        <f t="shared" si="11"/>
        <v>40.491824542518842</v>
      </c>
      <c r="D61">
        <f t="shared" si="12"/>
        <v>-1.2853370304</v>
      </c>
      <c r="E61">
        <f t="shared" si="13"/>
        <v>53.359349107820663</v>
      </c>
      <c r="F61">
        <f t="shared" si="14"/>
        <v>-2.3953842766203097</v>
      </c>
      <c r="G61">
        <f t="shared" si="15"/>
        <v>-0.1506974857165006</v>
      </c>
      <c r="H61" t="str">
        <f t="shared" si="16"/>
        <v/>
      </c>
      <c r="I61" t="str">
        <f t="shared" si="17"/>
        <v/>
      </c>
      <c r="J61" t="str">
        <f t="shared" si="18"/>
        <v/>
      </c>
      <c r="K61" t="str">
        <f t="shared" si="9"/>
        <v/>
      </c>
      <c r="L61">
        <f t="shared" si="10"/>
        <v>15.559349107820658</v>
      </c>
      <c r="M61" t="str">
        <f t="shared" si="19"/>
        <v/>
      </c>
      <c r="S61">
        <f>E61*conversions!$G$12</f>
        <v>98.821514547683876</v>
      </c>
      <c r="T61">
        <f>F61*conversions!$F$12</f>
        <v>-1.2321856718934872</v>
      </c>
    </row>
    <row r="62" spans="1:20" x14ac:dyDescent="0.2">
      <c r="A62">
        <v>75.737200000000001</v>
      </c>
      <c r="B62">
        <v>-0.66335040000000001</v>
      </c>
      <c r="C62">
        <f t="shared" si="11"/>
        <v>40.762755651237889</v>
      </c>
      <c r="D62">
        <f t="shared" si="12"/>
        <v>-1.2895531776</v>
      </c>
      <c r="E62">
        <f t="shared" si="13"/>
        <v>53.716376922142246</v>
      </c>
      <c r="F62">
        <f t="shared" si="14"/>
        <v>-2.4032415875605024</v>
      </c>
      <c r="G62">
        <f t="shared" si="15"/>
        <v>-0.1496048986531345</v>
      </c>
      <c r="H62" t="str">
        <f t="shared" si="16"/>
        <v/>
      </c>
      <c r="I62" t="str">
        <f t="shared" si="17"/>
        <v/>
      </c>
      <c r="J62" t="str">
        <f t="shared" si="18"/>
        <v/>
      </c>
      <c r="K62" t="str">
        <f t="shared" si="9"/>
        <v/>
      </c>
      <c r="L62">
        <f t="shared" si="10"/>
        <v>15.916376922142241</v>
      </c>
      <c r="M62" t="str">
        <f t="shared" si="19"/>
        <v/>
      </c>
      <c r="S62">
        <f>E62*conversions!$G$12</f>
        <v>99.482730059807437</v>
      </c>
      <c r="T62">
        <f>F62*conversions!$F$12</f>
        <v>-1.2362274726411224</v>
      </c>
    </row>
    <row r="63" spans="1:20" x14ac:dyDescent="0.2">
      <c r="A63">
        <v>76.325209999999998</v>
      </c>
      <c r="B63">
        <v>-0.66345050000000005</v>
      </c>
      <c r="C63">
        <f t="shared" si="11"/>
        <v>41.079230355220666</v>
      </c>
      <c r="D63">
        <f t="shared" si="12"/>
        <v>-1.2897477720000001</v>
      </c>
      <c r="E63">
        <f t="shared" si="13"/>
        <v>54.133421212055111</v>
      </c>
      <c r="F63">
        <f t="shared" si="14"/>
        <v>-2.4036042382544869</v>
      </c>
      <c r="G63">
        <f t="shared" si="15"/>
        <v>-0.14814433676502731</v>
      </c>
      <c r="H63" t="str">
        <f t="shared" si="16"/>
        <v/>
      </c>
      <c r="I63" t="str">
        <f t="shared" si="17"/>
        <v/>
      </c>
      <c r="J63" t="str">
        <f t="shared" si="18"/>
        <v/>
      </c>
      <c r="K63" t="str">
        <f t="shared" si="9"/>
        <v/>
      </c>
      <c r="L63">
        <f t="shared" si="10"/>
        <v>16.333421212055107</v>
      </c>
      <c r="M63" t="str">
        <f t="shared" si="19"/>
        <v/>
      </c>
      <c r="S63">
        <f>E63*conversions!$G$12</f>
        <v>100.25509608472608</v>
      </c>
      <c r="T63">
        <f>F63*conversions!$F$12</f>
        <v>-1.236414020158108</v>
      </c>
    </row>
    <row r="64" spans="1:20" x14ac:dyDescent="0.2">
      <c r="A64">
        <v>76.576599999999999</v>
      </c>
      <c r="B64">
        <v>-0.66557639999999996</v>
      </c>
      <c r="C64">
        <f t="shared" si="11"/>
        <v>41.214531754574807</v>
      </c>
      <c r="D64">
        <f t="shared" si="12"/>
        <v>-1.2938805215999998</v>
      </c>
      <c r="E64">
        <f t="shared" si="13"/>
        <v>54.311718798900912</v>
      </c>
      <c r="F64">
        <f t="shared" si="14"/>
        <v>-2.4113061274686856</v>
      </c>
      <c r="G64">
        <f t="shared" si="15"/>
        <v>-0.14770558203059217</v>
      </c>
      <c r="H64" t="str">
        <f t="shared" si="16"/>
        <v/>
      </c>
      <c r="I64" t="str">
        <f t="shared" si="17"/>
        <v/>
      </c>
      <c r="J64" t="str">
        <f t="shared" si="18"/>
        <v/>
      </c>
      <c r="K64" t="str">
        <f t="shared" si="9"/>
        <v/>
      </c>
      <c r="L64">
        <f t="shared" si="10"/>
        <v>16.511718798900908</v>
      </c>
      <c r="M64" t="str">
        <f t="shared" si="19"/>
        <v/>
      </c>
      <c r="S64">
        <f>E64*conversions!$G$12</f>
        <v>100.58530321556449</v>
      </c>
      <c r="T64">
        <f>F64*conversions!$F$12</f>
        <v>-1.2403758719698919</v>
      </c>
    </row>
    <row r="65" spans="1:20" x14ac:dyDescent="0.2">
      <c r="A65">
        <v>76.996600000000001</v>
      </c>
      <c r="B65">
        <v>-0.66564789999999996</v>
      </c>
      <c r="C65">
        <f t="shared" si="11"/>
        <v>41.440581270182989</v>
      </c>
      <c r="D65">
        <f t="shared" si="12"/>
        <v>-1.2940195175999998</v>
      </c>
      <c r="E65">
        <f t="shared" si="13"/>
        <v>54.609602511360563</v>
      </c>
      <c r="F65">
        <f t="shared" si="14"/>
        <v>-2.4115651636786746</v>
      </c>
      <c r="G65">
        <f t="shared" si="15"/>
        <v>-0.14668708308405329</v>
      </c>
      <c r="H65" t="str">
        <f t="shared" si="16"/>
        <v/>
      </c>
      <c r="I65" t="str">
        <f t="shared" si="17"/>
        <v/>
      </c>
      <c r="J65" t="str">
        <f t="shared" si="18"/>
        <v/>
      </c>
      <c r="K65" t="str">
        <f t="shared" si="9"/>
        <v/>
      </c>
      <c r="L65">
        <f t="shared" si="10"/>
        <v>16.809602511360559</v>
      </c>
      <c r="M65" t="str">
        <f t="shared" si="19"/>
        <v/>
      </c>
      <c r="S65">
        <f>E65*conversions!$G$12</f>
        <v>101.13698385103977</v>
      </c>
      <c r="T65">
        <f>F65*conversions!$F$12</f>
        <v>-1.2405091201963101</v>
      </c>
    </row>
    <row r="66" spans="1:20" x14ac:dyDescent="0.2">
      <c r="A66">
        <v>77.583380000000005</v>
      </c>
      <c r="B66">
        <v>-0.66991389999999995</v>
      </c>
      <c r="C66">
        <f t="shared" si="11"/>
        <v>41.756393972012916</v>
      </c>
      <c r="D66">
        <f t="shared" si="12"/>
        <v>-1.3023126215999998</v>
      </c>
      <c r="E66">
        <f t="shared" si="13"/>
        <v>55.025774427544093</v>
      </c>
      <c r="F66">
        <f t="shared" si="14"/>
        <v>-2.4270203870606659</v>
      </c>
      <c r="G66">
        <f t="shared" si="15"/>
        <v>-0.14563565422381017</v>
      </c>
      <c r="H66" t="str">
        <f t="shared" si="16"/>
        <v/>
      </c>
      <c r="I66" t="str">
        <f t="shared" si="17"/>
        <v/>
      </c>
      <c r="J66" t="str">
        <f t="shared" si="18"/>
        <v/>
      </c>
      <c r="K66" t="str">
        <f t="shared" si="9"/>
        <v/>
      </c>
      <c r="L66">
        <f t="shared" si="10"/>
        <v>17.225774427544088</v>
      </c>
      <c r="M66" t="str">
        <f t="shared" si="19"/>
        <v/>
      </c>
      <c r="S66">
        <f>E66*conversions!$G$12</f>
        <v>101.90773423981166</v>
      </c>
      <c r="T66">
        <f>F66*conversions!$F$12</f>
        <v>-1.2484592871040066</v>
      </c>
    </row>
    <row r="67" spans="1:20" x14ac:dyDescent="0.2">
      <c r="A67">
        <v>77.750770000000003</v>
      </c>
      <c r="B67">
        <v>-0.67202539999999999</v>
      </c>
      <c r="C67">
        <f t="shared" si="11"/>
        <v>41.846485468245426</v>
      </c>
      <c r="D67">
        <f t="shared" si="12"/>
        <v>-1.3064173775999999</v>
      </c>
      <c r="E67">
        <f t="shared" si="13"/>
        <v>55.144495271897959</v>
      </c>
      <c r="F67">
        <f t="shared" si="14"/>
        <v>-2.4346701067444614</v>
      </c>
      <c r="G67">
        <f t="shared" si="15"/>
        <v>-0.14541393945047562</v>
      </c>
      <c r="H67" t="str">
        <f t="shared" si="16"/>
        <v/>
      </c>
      <c r="I67" t="str">
        <f t="shared" si="17"/>
        <v/>
      </c>
      <c r="J67" t="str">
        <f t="shared" si="18"/>
        <v/>
      </c>
      <c r="K67" t="str">
        <f t="shared" si="9"/>
        <v/>
      </c>
      <c r="L67">
        <f t="shared" si="10"/>
        <v>17.344495271897955</v>
      </c>
      <c r="M67" t="str">
        <f t="shared" si="19"/>
        <v/>
      </c>
      <c r="S67">
        <f>E67*conversions!$G$12</f>
        <v>102.12760524355502</v>
      </c>
      <c r="T67">
        <f>F67*conversions!$F$12</f>
        <v>-1.2523943029093509</v>
      </c>
    </row>
    <row r="68" spans="1:20" x14ac:dyDescent="0.2">
      <c r="A68">
        <v>78.002780000000001</v>
      </c>
      <c r="B68">
        <v>-0.67206829999999995</v>
      </c>
      <c r="C68">
        <f t="shared" si="11"/>
        <v>41.982120559741659</v>
      </c>
      <c r="D68">
        <f t="shared" si="12"/>
        <v>-1.3065007752</v>
      </c>
      <c r="E68">
        <f t="shared" si="13"/>
        <v>55.323232591843102</v>
      </c>
      <c r="F68">
        <f t="shared" si="14"/>
        <v>-2.4348255284704554</v>
      </c>
      <c r="G68">
        <f t="shared" si="15"/>
        <v>-0.14482218658263257</v>
      </c>
      <c r="H68" t="str">
        <f t="shared" si="16"/>
        <v/>
      </c>
      <c r="I68" t="str">
        <f t="shared" si="17"/>
        <v/>
      </c>
      <c r="J68" t="str">
        <f t="shared" si="18"/>
        <v/>
      </c>
      <c r="K68" t="str">
        <f t="shared" si="9"/>
        <v/>
      </c>
      <c r="L68">
        <f t="shared" si="10"/>
        <v>17.523232591843097</v>
      </c>
      <c r="M68" t="str">
        <f t="shared" si="19"/>
        <v/>
      </c>
      <c r="S68">
        <f>E68*conversions!$G$12</f>
        <v>102.45862676009342</v>
      </c>
      <c r="T68">
        <f>F68*conversions!$F$12</f>
        <v>-1.2524742518452021</v>
      </c>
    </row>
    <row r="69" spans="1:20" x14ac:dyDescent="0.2">
      <c r="A69">
        <v>78.422160000000005</v>
      </c>
      <c r="B69">
        <v>-0.67422269999999995</v>
      </c>
      <c r="C69">
        <f t="shared" si="11"/>
        <v>42.207836383207749</v>
      </c>
      <c r="D69">
        <f t="shared" si="12"/>
        <v>-1.3106889287999999</v>
      </c>
      <c r="E69">
        <f t="shared" si="13"/>
        <v>55.620676571203411</v>
      </c>
      <c r="F69">
        <f t="shared" si="14"/>
        <v>-2.4426306698802445</v>
      </c>
      <c r="G69">
        <f t="shared" si="15"/>
        <v>-0.14401977500791138</v>
      </c>
      <c r="H69" t="str">
        <f t="shared" si="16"/>
        <v/>
      </c>
      <c r="I69" t="str">
        <f t="shared" si="17"/>
        <v/>
      </c>
      <c r="J69" t="str">
        <f t="shared" si="18"/>
        <v/>
      </c>
      <c r="K69" t="str">
        <f t="shared" si="9"/>
        <v/>
      </c>
      <c r="L69">
        <f t="shared" si="10"/>
        <v>17.820676571203407</v>
      </c>
      <c r="M69" t="str">
        <f t="shared" si="19"/>
        <v/>
      </c>
      <c r="S69">
        <f>E69*conversions!$G$12</f>
        <v>103.00949300986872</v>
      </c>
      <c r="T69">
        <f>F69*conversions!$F$12</f>
        <v>-1.2564892165863977</v>
      </c>
    </row>
    <row r="70" spans="1:20" x14ac:dyDescent="0.2">
      <c r="A70">
        <v>78.841560000000001</v>
      </c>
      <c r="B70">
        <v>-0.67637709999999995</v>
      </c>
      <c r="C70">
        <f t="shared" si="11"/>
        <v>42.433562970936492</v>
      </c>
      <c r="D70">
        <f t="shared" si="12"/>
        <v>-1.3148770823999998</v>
      </c>
      <c r="E70">
        <f t="shared" si="13"/>
        <v>55.91813473550242</v>
      </c>
      <c r="F70">
        <f t="shared" si="14"/>
        <v>-2.450435811290034</v>
      </c>
      <c r="G70">
        <f t="shared" si="15"/>
        <v>-0.14322810397657804</v>
      </c>
      <c r="H70" t="str">
        <f t="shared" si="16"/>
        <v/>
      </c>
      <c r="I70" t="str">
        <f t="shared" si="17"/>
        <v/>
      </c>
      <c r="J70" t="str">
        <f t="shared" si="18"/>
        <v/>
      </c>
      <c r="K70" t="str">
        <f t="shared" si="9"/>
        <v/>
      </c>
      <c r="L70">
        <f t="shared" si="10"/>
        <v>18.118134735502416</v>
      </c>
      <c r="M70" t="str">
        <f t="shared" si="19"/>
        <v/>
      </c>
      <c r="S70">
        <f>E70*conversions!$G$12</f>
        <v>103.56038553015048</v>
      </c>
      <c r="T70">
        <f>F70*conversions!$F$12</f>
        <v>-1.2605041813275935</v>
      </c>
    </row>
    <row r="71" spans="1:20" x14ac:dyDescent="0.2">
      <c r="A71">
        <v>79.596950000000007</v>
      </c>
      <c r="B71">
        <v>-0.67858859999999999</v>
      </c>
      <c r="C71">
        <f t="shared" si="11"/>
        <v>42.840123789020453</v>
      </c>
      <c r="D71">
        <f t="shared" si="12"/>
        <v>-1.3191762383999999</v>
      </c>
      <c r="E71">
        <f t="shared" si="13"/>
        <v>56.453892777299799</v>
      </c>
      <c r="F71">
        <f t="shared" si="14"/>
        <v>-2.4584478193794088</v>
      </c>
      <c r="G71">
        <f t="shared" si="15"/>
        <v>-0.14169374887621711</v>
      </c>
      <c r="H71" t="str">
        <f t="shared" si="16"/>
        <v/>
      </c>
      <c r="I71" t="str">
        <f t="shared" si="17"/>
        <v/>
      </c>
      <c r="J71" t="str">
        <f t="shared" si="18"/>
        <v/>
      </c>
      <c r="K71" t="str">
        <f t="shared" si="9"/>
        <v/>
      </c>
      <c r="L71">
        <f t="shared" si="10"/>
        <v>18.653892777299795</v>
      </c>
      <c r="M71" t="str">
        <f t="shared" si="19"/>
        <v/>
      </c>
      <c r="S71">
        <f>E71*conversions!$G$12</f>
        <v>104.55260942355923</v>
      </c>
      <c r="T71">
        <f>F71*conversions!$F$12</f>
        <v>-1.2646255582887678</v>
      </c>
    </row>
    <row r="72" spans="1:20" x14ac:dyDescent="0.2">
      <c r="A72">
        <v>80.099729999999994</v>
      </c>
      <c r="B72">
        <v>-0.68284020000000001</v>
      </c>
      <c r="C72">
        <f t="shared" si="11"/>
        <v>43.110726587728735</v>
      </c>
      <c r="D72">
        <f t="shared" si="12"/>
        <v>-1.3274413488000001</v>
      </c>
      <c r="E72">
        <f t="shared" si="13"/>
        <v>56.810487950991387</v>
      </c>
      <c r="F72">
        <f t="shared" si="14"/>
        <v>-2.4738508732309965</v>
      </c>
      <c r="G72">
        <f t="shared" si="15"/>
        <v>-0.14091574255204706</v>
      </c>
      <c r="H72" t="str">
        <f t="shared" si="16"/>
        <v/>
      </c>
      <c r="I72" t="str">
        <f t="shared" si="17"/>
        <v/>
      </c>
      <c r="J72" t="str">
        <f t="shared" si="18"/>
        <v/>
      </c>
      <c r="K72" t="str">
        <f t="shared" si="9"/>
        <v/>
      </c>
      <c r="L72">
        <f t="shared" si="10"/>
        <v>19.010487950991383</v>
      </c>
      <c r="M72" t="str">
        <f t="shared" si="19"/>
        <v/>
      </c>
      <c r="S72">
        <f>E72*conversions!$G$12</f>
        <v>105.21302368523605</v>
      </c>
      <c r="T72">
        <f>F72*conversions!$F$12</f>
        <v>-1.2725488891900245</v>
      </c>
    </row>
    <row r="73" spans="1:20" x14ac:dyDescent="0.2">
      <c r="A73">
        <v>80.771129999999999</v>
      </c>
      <c r="B73">
        <v>-0.68503740000000002</v>
      </c>
      <c r="C73">
        <f t="shared" si="11"/>
        <v>43.472082884822385</v>
      </c>
      <c r="D73">
        <f t="shared" si="12"/>
        <v>-1.3317127056</v>
      </c>
      <c r="E73">
        <f t="shared" si="13"/>
        <v>57.286676342766185</v>
      </c>
      <c r="F73">
        <f t="shared" si="14"/>
        <v>-2.4818110740783736</v>
      </c>
      <c r="G73">
        <f t="shared" si="15"/>
        <v>-0.13961940825701594</v>
      </c>
      <c r="H73" t="str">
        <f t="shared" si="16"/>
        <v/>
      </c>
      <c r="I73" t="str">
        <f t="shared" si="17"/>
        <v/>
      </c>
      <c r="J73" t="str">
        <f t="shared" si="18"/>
        <v/>
      </c>
      <c r="K73" t="str">
        <f t="shared" si="9"/>
        <v/>
      </c>
      <c r="L73">
        <f t="shared" si="10"/>
        <v>19.486676342766181</v>
      </c>
      <c r="M73" t="str">
        <f t="shared" si="19"/>
        <v/>
      </c>
      <c r="S73">
        <f>E73*conversions!$G$12</f>
        <v>106.09492458680297</v>
      </c>
      <c r="T73">
        <f>F73*conversions!$F$12</f>
        <v>-1.2766436165059154</v>
      </c>
    </row>
    <row r="74" spans="1:20" x14ac:dyDescent="0.2">
      <c r="A74">
        <v>81.105900000000005</v>
      </c>
      <c r="B74">
        <v>-0.68926030000000005</v>
      </c>
      <c r="C74">
        <f t="shared" si="11"/>
        <v>43.652260495156085</v>
      </c>
      <c r="D74">
        <f t="shared" si="12"/>
        <v>-1.3399220232</v>
      </c>
      <c r="E74">
        <f t="shared" si="13"/>
        <v>57.524110939004572</v>
      </c>
      <c r="F74">
        <f t="shared" si="14"/>
        <v>-2.49711015115756</v>
      </c>
      <c r="G74">
        <f t="shared" si="15"/>
        <v>-0.13923015056919427</v>
      </c>
      <c r="H74" t="str">
        <f t="shared" si="16"/>
        <v/>
      </c>
      <c r="I74" t="str">
        <f t="shared" si="17"/>
        <v/>
      </c>
      <c r="J74" t="str">
        <f t="shared" si="18"/>
        <v/>
      </c>
      <c r="K74" t="str">
        <f t="shared" si="9"/>
        <v/>
      </c>
      <c r="L74">
        <f t="shared" si="10"/>
        <v>19.724110939004568</v>
      </c>
      <c r="M74" t="str">
        <f t="shared" si="19"/>
        <v/>
      </c>
      <c r="S74">
        <f>E74*conversions!$G$12</f>
        <v>106.53465345903648</v>
      </c>
      <c r="T74">
        <f>F74*conversions!$F$12</f>
        <v>-1.2845134617554488</v>
      </c>
    </row>
    <row r="75" spans="1:20" x14ac:dyDescent="0.2">
      <c r="A75">
        <v>81.609300000000005</v>
      </c>
      <c r="B75">
        <v>-0.69142879999999995</v>
      </c>
      <c r="C75">
        <f t="shared" si="11"/>
        <v>43.923196986006459</v>
      </c>
      <c r="D75">
        <f t="shared" si="12"/>
        <v>-1.3441375871999999</v>
      </c>
      <c r="E75">
        <f t="shared" si="13"/>
        <v>57.881145845795508</v>
      </c>
      <c r="F75">
        <f t="shared" si="14"/>
        <v>-2.5049663752325362</v>
      </c>
      <c r="G75">
        <f t="shared" si="15"/>
        <v>-0.13832456025222337</v>
      </c>
      <c r="H75" t="str">
        <f t="shared" si="16"/>
        <v/>
      </c>
      <c r="I75" t="str">
        <f t="shared" si="17"/>
        <v/>
      </c>
      <c r="J75" t="str">
        <f t="shared" si="18"/>
        <v/>
      </c>
      <c r="K75" t="str">
        <f t="shared" si="9"/>
        <v/>
      </c>
      <c r="L75">
        <f t="shared" si="10"/>
        <v>20.081145845795504</v>
      </c>
      <c r="M75" t="str">
        <f t="shared" si="19"/>
        <v/>
      </c>
      <c r="S75">
        <f>E75*conversions!$G$12</f>
        <v>107.19588210641329</v>
      </c>
      <c r="T75">
        <f>F75*conversions!$F$12</f>
        <v>-1.2885547034196165</v>
      </c>
    </row>
    <row r="76" spans="1:20" x14ac:dyDescent="0.2">
      <c r="A76">
        <v>82.028080000000003</v>
      </c>
      <c r="B76">
        <v>-0.69566600000000001</v>
      </c>
      <c r="C76">
        <f t="shared" si="11"/>
        <v>44.148589881593111</v>
      </c>
      <c r="D76">
        <f t="shared" si="12"/>
        <v>-1.352374704</v>
      </c>
      <c r="E76">
        <f t="shared" si="13"/>
        <v>58.178164276995162</v>
      </c>
      <c r="F76">
        <f t="shared" si="14"/>
        <v>-2.5203172595537207</v>
      </c>
      <c r="G76">
        <f t="shared" si="15"/>
        <v>-0.13777130814157459</v>
      </c>
      <c r="H76" t="str">
        <f t="shared" si="16"/>
        <v/>
      </c>
      <c r="I76" t="str">
        <f t="shared" si="17"/>
        <v/>
      </c>
      <c r="J76" t="str">
        <f t="shared" si="18"/>
        <v/>
      </c>
      <c r="K76" t="str">
        <f t="shared" si="9"/>
        <v/>
      </c>
      <c r="L76">
        <f t="shared" si="10"/>
        <v>20.378164276995157</v>
      </c>
      <c r="M76" t="str">
        <f t="shared" si="19"/>
        <v/>
      </c>
      <c r="S76">
        <f>E76*conversions!$G$12</f>
        <v>107.74596024099505</v>
      </c>
      <c r="T76">
        <f>F76*conversions!$F$12</f>
        <v>-1.2964511983144338</v>
      </c>
    </row>
    <row r="77" spans="1:20" x14ac:dyDescent="0.2">
      <c r="A77">
        <v>82.447469999999996</v>
      </c>
      <c r="B77">
        <v>-0.6978202</v>
      </c>
      <c r="C77">
        <f t="shared" si="11"/>
        <v>44.37431108719052</v>
      </c>
      <c r="D77">
        <f t="shared" si="12"/>
        <v>-1.3565624688</v>
      </c>
      <c r="E77">
        <f t="shared" si="13"/>
        <v>58.475615348824817</v>
      </c>
      <c r="F77">
        <f t="shared" si="14"/>
        <v>-2.5281216763866987</v>
      </c>
      <c r="G77">
        <f t="shared" si="15"/>
        <v>-0.13706259928387138</v>
      </c>
      <c r="H77" t="str">
        <f t="shared" si="16"/>
        <v/>
      </c>
      <c r="I77" t="str">
        <f t="shared" si="17"/>
        <v/>
      </c>
      <c r="J77" t="str">
        <f t="shared" si="18"/>
        <v/>
      </c>
      <c r="K77" t="str">
        <f t="shared" si="9"/>
        <v/>
      </c>
      <c r="L77">
        <f t="shared" si="10"/>
        <v>20.675615348824813</v>
      </c>
      <c r="M77" t="str">
        <f t="shared" si="19"/>
        <v/>
      </c>
      <c r="S77">
        <f>E77*conversions!$G$12</f>
        <v>108.29683962602357</v>
      </c>
      <c r="T77">
        <f>F77*conversions!$F$12</f>
        <v>-1.3004657903333177</v>
      </c>
    </row>
    <row r="78" spans="1:20" x14ac:dyDescent="0.2">
      <c r="A78">
        <v>83.03425</v>
      </c>
      <c r="B78">
        <v>-0.70208579999999998</v>
      </c>
      <c r="C78">
        <f t="shared" si="11"/>
        <v>44.690123789020447</v>
      </c>
      <c r="D78">
        <f t="shared" si="12"/>
        <v>-1.3648547951999999</v>
      </c>
      <c r="E78">
        <f t="shared" si="13"/>
        <v>58.89178726500834</v>
      </c>
      <c r="F78">
        <f t="shared" si="14"/>
        <v>-2.5435754506150672</v>
      </c>
      <c r="G78">
        <f t="shared" si="15"/>
        <v>-0.13618201959210363</v>
      </c>
      <c r="H78" t="str">
        <f t="shared" si="16"/>
        <v/>
      </c>
      <c r="I78" t="str">
        <f t="shared" si="17"/>
        <v/>
      </c>
      <c r="J78" t="str">
        <f t="shared" si="18"/>
        <v/>
      </c>
      <c r="K78" t="str">
        <f t="shared" si="9"/>
        <v/>
      </c>
      <c r="L78">
        <f t="shared" si="10"/>
        <v>21.091787265008335</v>
      </c>
      <c r="M78" t="str">
        <f t="shared" si="19"/>
        <v/>
      </c>
      <c r="S78">
        <f>E78*conversions!$G$12</f>
        <v>109.06759001479546</v>
      </c>
      <c r="T78">
        <f>F78*conversions!$F$12</f>
        <v>-1.3084152117963905</v>
      </c>
    </row>
    <row r="79" spans="1:20" x14ac:dyDescent="0.2">
      <c r="A79">
        <v>83.621030000000005</v>
      </c>
      <c r="B79">
        <v>-0.70635130000000002</v>
      </c>
      <c r="C79">
        <f t="shared" si="11"/>
        <v>45.005936490850374</v>
      </c>
      <c r="D79">
        <f t="shared" si="12"/>
        <v>-1.3731469272000001</v>
      </c>
      <c r="E79">
        <f t="shared" si="13"/>
        <v>59.307959181191862</v>
      </c>
      <c r="F79">
        <f t="shared" si="14"/>
        <v>-2.5590288625550306</v>
      </c>
      <c r="G79">
        <f t="shared" si="15"/>
        <v>-0.13531681609491614</v>
      </c>
      <c r="H79" t="str">
        <f t="shared" si="16"/>
        <v/>
      </c>
      <c r="I79" t="str">
        <f t="shared" si="17"/>
        <v/>
      </c>
      <c r="J79" t="str">
        <f t="shared" si="18"/>
        <v/>
      </c>
      <c r="K79" t="str">
        <f t="shared" si="9"/>
        <v/>
      </c>
      <c r="L79">
        <f t="shared" si="10"/>
        <v>21.507959181191858</v>
      </c>
      <c r="M79" t="str">
        <f t="shared" si="19"/>
        <v/>
      </c>
      <c r="S79">
        <f>E79*conversions!$G$12</f>
        <v>109.83834040356733</v>
      </c>
      <c r="T79">
        <f>F79*conversions!$F$12</f>
        <v>-1.3163644468983076</v>
      </c>
    </row>
    <row r="80" spans="1:20" x14ac:dyDescent="0.2">
      <c r="A80">
        <v>84.208439999999996</v>
      </c>
      <c r="B80">
        <v>-0.708534</v>
      </c>
      <c r="C80">
        <f t="shared" si="11"/>
        <v>45.322088266953706</v>
      </c>
      <c r="D80">
        <f t="shared" si="12"/>
        <v>-1.3773900960000001</v>
      </c>
      <c r="E80">
        <f t="shared" si="13"/>
        <v>59.724577922944071</v>
      </c>
      <c r="F80">
        <f t="shared" si="14"/>
        <v>-2.566936531583599</v>
      </c>
      <c r="G80">
        <f t="shared" si="15"/>
        <v>-0.13430834189994245</v>
      </c>
      <c r="H80" t="str">
        <f t="shared" si="16"/>
        <v/>
      </c>
      <c r="I80" t="str">
        <f t="shared" si="17"/>
        <v/>
      </c>
      <c r="J80" t="str">
        <f t="shared" si="18"/>
        <v/>
      </c>
      <c r="K80" t="str">
        <f t="shared" si="9"/>
        <v/>
      </c>
      <c r="L80">
        <f t="shared" si="10"/>
        <v>21.924577922944067</v>
      </c>
      <c r="M80" t="str">
        <f t="shared" si="19"/>
        <v/>
      </c>
      <c r="S80">
        <f>E80*conversions!$G$12</f>
        <v>110.60991831329243</v>
      </c>
      <c r="T80">
        <f>F80*conversions!$F$12</f>
        <v>-1.3204321518466033</v>
      </c>
    </row>
    <row r="81" spans="1:20" x14ac:dyDescent="0.2">
      <c r="A81">
        <v>84.794600000000003</v>
      </c>
      <c r="B81">
        <v>-0.71488229999999997</v>
      </c>
      <c r="C81">
        <f t="shared" si="11"/>
        <v>45.637567276641548</v>
      </c>
      <c r="D81">
        <f t="shared" si="12"/>
        <v>-1.3897311911999999</v>
      </c>
      <c r="E81">
        <f t="shared" si="13"/>
        <v>60.140310106028252</v>
      </c>
      <c r="F81">
        <f t="shared" si="14"/>
        <v>-2.589935686434957</v>
      </c>
      <c r="G81">
        <f t="shared" si="15"/>
        <v>-0.13363095648712331</v>
      </c>
      <c r="H81" t="str">
        <f t="shared" si="16"/>
        <v/>
      </c>
      <c r="I81" t="str">
        <f t="shared" si="17"/>
        <v/>
      </c>
      <c r="J81" t="str">
        <f t="shared" si="18"/>
        <v/>
      </c>
      <c r="K81" t="str">
        <f t="shared" si="9"/>
        <v/>
      </c>
      <c r="L81">
        <f t="shared" si="10"/>
        <v>22.340310106028248</v>
      </c>
      <c r="M81" t="str">
        <f t="shared" si="19"/>
        <v/>
      </c>
      <c r="S81">
        <f>E81*conversions!$G$12</f>
        <v>111.37985431636433</v>
      </c>
      <c r="T81">
        <f>F81*conversions!$F$12</f>
        <v>-1.3322629171021418</v>
      </c>
    </row>
    <row r="82" spans="1:20" x14ac:dyDescent="0.2">
      <c r="A82">
        <v>85.465389999999999</v>
      </c>
      <c r="B82">
        <v>-0.71916190000000002</v>
      </c>
      <c r="C82">
        <f t="shared" si="11"/>
        <v>45.998595263724432</v>
      </c>
      <c r="D82">
        <f t="shared" si="12"/>
        <v>-1.3980507336000001</v>
      </c>
      <c r="E82">
        <f t="shared" si="13"/>
        <v>60.616065857173048</v>
      </c>
      <c r="F82">
        <f t="shared" si="14"/>
        <v>-2.6054401810401067</v>
      </c>
      <c r="G82">
        <f t="shared" si="15"/>
        <v>-0.13264895091426687</v>
      </c>
      <c r="H82" t="str">
        <f t="shared" si="16"/>
        <v/>
      </c>
      <c r="I82" t="str">
        <f t="shared" si="17"/>
        <v/>
      </c>
      <c r="J82" t="str">
        <f t="shared" si="18"/>
        <v/>
      </c>
      <c r="K82" t="str">
        <f t="shared" si="9"/>
        <v/>
      </c>
      <c r="L82">
        <f t="shared" si="10"/>
        <v>22.816065857173044</v>
      </c>
      <c r="M82" t="str">
        <f t="shared" si="19"/>
        <v/>
      </c>
      <c r="S82">
        <f>E82*conversions!$G$12</f>
        <v>112.2609539674845</v>
      </c>
      <c r="T82">
        <f>F82*conversions!$F$12</f>
        <v>-1.3402384291270308</v>
      </c>
    </row>
    <row r="83" spans="1:20" x14ac:dyDescent="0.2">
      <c r="A83">
        <v>86.052170000000004</v>
      </c>
      <c r="B83">
        <v>-0.7234273</v>
      </c>
      <c r="C83">
        <f t="shared" si="11"/>
        <v>46.314407965554359</v>
      </c>
      <c r="D83">
        <f t="shared" si="12"/>
        <v>-1.4063426712</v>
      </c>
      <c r="E83">
        <f t="shared" si="13"/>
        <v>61.03223777335657</v>
      </c>
      <c r="F83">
        <f t="shared" si="14"/>
        <v>-2.6208932306916641</v>
      </c>
      <c r="G83">
        <f t="shared" si="15"/>
        <v>-0.13184374254096695</v>
      </c>
      <c r="H83" t="str">
        <f t="shared" si="16"/>
        <v/>
      </c>
      <c r="I83" t="str">
        <f t="shared" si="17"/>
        <v/>
      </c>
      <c r="J83" t="str">
        <f t="shared" si="18"/>
        <v/>
      </c>
      <c r="K83" t="str">
        <f t="shared" si="9"/>
        <v/>
      </c>
      <c r="L83">
        <f t="shared" si="10"/>
        <v>23.232237773356566</v>
      </c>
      <c r="M83" t="str">
        <f t="shared" si="19"/>
        <v/>
      </c>
      <c r="S83">
        <f>E83*conversions!$G$12</f>
        <v>113.03170435625637</v>
      </c>
      <c r="T83">
        <f>F83*conversions!$F$12</f>
        <v>-1.348187477867792</v>
      </c>
    </row>
    <row r="84" spans="1:20" x14ac:dyDescent="0.2">
      <c r="A84">
        <v>86.555570000000003</v>
      </c>
      <c r="B84">
        <v>-0.72559549999999995</v>
      </c>
      <c r="C84">
        <f t="shared" si="11"/>
        <v>46.585344456404734</v>
      </c>
      <c r="D84">
        <f t="shared" si="12"/>
        <v>-1.4105576519999998</v>
      </c>
      <c r="E84">
        <f t="shared" si="13"/>
        <v>61.389272680147506</v>
      </c>
      <c r="F84">
        <f t="shared" si="14"/>
        <v>-2.6287483679014234</v>
      </c>
      <c r="G84">
        <f t="shared" si="15"/>
        <v>-0.13105505544071541</v>
      </c>
      <c r="H84" t="str">
        <f t="shared" si="16"/>
        <v/>
      </c>
      <c r="I84" t="str">
        <f t="shared" si="17"/>
        <v/>
      </c>
      <c r="J84" t="str">
        <f t="shared" si="18"/>
        <v/>
      </c>
      <c r="K84" t="str">
        <f t="shared" si="9"/>
        <v/>
      </c>
      <c r="L84">
        <f t="shared" si="10"/>
        <v>23.589272680147502</v>
      </c>
      <c r="M84" t="str">
        <f t="shared" si="19"/>
        <v/>
      </c>
      <c r="S84">
        <f>E84*conversions!$G$12</f>
        <v>113.69293300363319</v>
      </c>
      <c r="T84">
        <f>F84*conversions!$F$12</f>
        <v>-1.352228160448492</v>
      </c>
    </row>
    <row r="85" spans="1:20" x14ac:dyDescent="0.2">
      <c r="A85">
        <v>87.141739999999999</v>
      </c>
      <c r="B85">
        <v>-0.73194349999999997</v>
      </c>
      <c r="C85">
        <f t="shared" ref="C85:C116" si="20">A85*1/1.858</f>
        <v>46.900828848223895</v>
      </c>
      <c r="D85">
        <f t="shared" ref="D85:D116" si="21">B85*1.944</f>
        <v>-1.4228981639999998</v>
      </c>
      <c r="E85">
        <f t="shared" ref="E85:E116" si="22">C85/COS($B$2/180*PI())^(0.5)*SQRT($B$7)</f>
        <v>61.805011955701026</v>
      </c>
      <c r="F85">
        <f t="shared" ref="F85:F116" si="23">D85/COS($B$2:$B$2/180*PI())^(1.5)*SQRT($B$7)</f>
        <v>-2.6517464358875644</v>
      </c>
      <c r="G85">
        <f t="shared" ref="G85:G116" si="24">($B$6+F85)/(E85-$B$5)</f>
        <v>-0.13042709312818318</v>
      </c>
      <c r="H85" t="str">
        <f t="shared" ref="H85:H116" si="25">IF(G85=$G$3,-1/G85,"")</f>
        <v/>
      </c>
      <c r="I85" t="str">
        <f t="shared" ref="I85:I116" si="26">IF(G85=$G$3,E85,"")</f>
        <v/>
      </c>
      <c r="J85" t="str">
        <f t="shared" ref="J85:J116" si="27">IF(G85=$G$3,F85,"")</f>
        <v/>
      </c>
      <c r="K85" t="str">
        <f t="shared" si="9"/>
        <v/>
      </c>
      <c r="L85">
        <f t="shared" si="10"/>
        <v>24.005011955701022</v>
      </c>
      <c r="M85" t="str">
        <f t="shared" ref="M85:M116" si="28">IF(L85=$G$9,-1/G85,"")</f>
        <v/>
      </c>
      <c r="S85">
        <f>E85*conversions!$G$12</f>
        <v>114.4628821419583</v>
      </c>
      <c r="T85">
        <f>F85*conversions!$F$12</f>
        <v>-1.364058366620563</v>
      </c>
    </row>
    <row r="86" spans="1:20" x14ac:dyDescent="0.2">
      <c r="A86">
        <v>87.64452</v>
      </c>
      <c r="B86">
        <v>-0.73619449999999997</v>
      </c>
      <c r="C86">
        <f t="shared" si="20"/>
        <v>47.171431646932184</v>
      </c>
      <c r="D86">
        <f t="shared" si="21"/>
        <v>-1.4311621079999999</v>
      </c>
      <c r="E86">
        <f t="shared" si="22"/>
        <v>62.161607129392621</v>
      </c>
      <c r="F86">
        <f t="shared" si="23"/>
        <v>-2.6671473160087191</v>
      </c>
      <c r="G86">
        <f t="shared" si="24"/>
        <v>-0.12981104825842793</v>
      </c>
      <c r="H86" t="str">
        <f t="shared" si="25"/>
        <v/>
      </c>
      <c r="I86" t="str">
        <f t="shared" si="26"/>
        <v/>
      </c>
      <c r="J86" t="str">
        <f t="shared" si="27"/>
        <v/>
      </c>
      <c r="K86" t="str">
        <f t="shared" ref="K86:K149" si="29">IF(F86=$G$6,E86,"")</f>
        <v/>
      </c>
      <c r="L86">
        <f t="shared" ref="L86:L149" si="30">ABS(E86-$G$8)</f>
        <v>24.361607129392617</v>
      </c>
      <c r="M86" t="str">
        <f t="shared" si="28"/>
        <v/>
      </c>
      <c r="S86">
        <f>E86*conversions!$G$12</f>
        <v>115.12329640363514</v>
      </c>
      <c r="T86">
        <f>F86*conversions!$F$12</f>
        <v>-1.3719805793548849</v>
      </c>
    </row>
    <row r="87" spans="1:20" x14ac:dyDescent="0.2">
      <c r="A87">
        <v>88.231309999999993</v>
      </c>
      <c r="B87">
        <v>-0.74045970000000005</v>
      </c>
      <c r="C87">
        <f t="shared" si="20"/>
        <v>47.487249730893431</v>
      </c>
      <c r="D87">
        <f t="shared" si="21"/>
        <v>-1.4394536568</v>
      </c>
      <c r="E87">
        <f t="shared" si="22"/>
        <v>62.577786138045489</v>
      </c>
      <c r="F87">
        <f t="shared" si="23"/>
        <v>-2.6825996410834656</v>
      </c>
      <c r="G87">
        <f t="shared" si="24"/>
        <v>-0.1290534477885463</v>
      </c>
      <c r="H87" t="str">
        <f t="shared" si="25"/>
        <v/>
      </c>
      <c r="I87" t="str">
        <f t="shared" si="26"/>
        <v/>
      </c>
      <c r="J87" t="str">
        <f t="shared" si="27"/>
        <v/>
      </c>
      <c r="K87" t="str">
        <f t="shared" si="29"/>
        <v/>
      </c>
      <c r="L87">
        <f t="shared" si="30"/>
        <v>24.777786138045485</v>
      </c>
      <c r="M87" t="str">
        <f t="shared" si="28"/>
        <v/>
      </c>
      <c r="S87">
        <f>E87*conversions!$G$12</f>
        <v>115.89405992766025</v>
      </c>
      <c r="T87">
        <f>F87*conversions!$F$12</f>
        <v>-1.3799292553733347</v>
      </c>
    </row>
    <row r="88" spans="1:20" x14ac:dyDescent="0.2">
      <c r="A88">
        <v>88.734099999999998</v>
      </c>
      <c r="B88">
        <v>-0.74471050000000005</v>
      </c>
      <c r="C88">
        <f t="shared" si="20"/>
        <v>47.757857911733041</v>
      </c>
      <c r="D88">
        <f t="shared" si="21"/>
        <v>-1.4477172120000001</v>
      </c>
      <c r="E88">
        <f t="shared" si="22"/>
        <v>62.934388404206409</v>
      </c>
      <c r="F88">
        <f t="shared" si="23"/>
        <v>-2.6979997966278089</v>
      </c>
      <c r="G88">
        <f t="shared" si="24"/>
        <v>-0.12845621033148774</v>
      </c>
      <c r="H88" t="str">
        <f t="shared" si="25"/>
        <v/>
      </c>
      <c r="I88" t="str">
        <f t="shared" si="26"/>
        <v/>
      </c>
      <c r="J88" t="str">
        <f t="shared" si="27"/>
        <v/>
      </c>
      <c r="K88" t="str">
        <f t="shared" si="29"/>
        <v/>
      </c>
      <c r="L88">
        <f t="shared" si="30"/>
        <v>25.134388404206405</v>
      </c>
      <c r="M88" t="str">
        <f t="shared" si="28"/>
        <v/>
      </c>
      <c r="S88">
        <f>E88*conversions!$G$12</f>
        <v>116.55448732459027</v>
      </c>
      <c r="T88">
        <f>F88*conversions!$F$12</f>
        <v>-1.3878510953853449</v>
      </c>
    </row>
    <row r="89" spans="1:20" x14ac:dyDescent="0.2">
      <c r="A89">
        <v>88.817480000000003</v>
      </c>
      <c r="B89">
        <v>-0.74680749999999996</v>
      </c>
      <c r="C89">
        <f t="shared" si="20"/>
        <v>47.802734122712593</v>
      </c>
      <c r="D89">
        <f t="shared" si="21"/>
        <v>-1.4517937799999998</v>
      </c>
      <c r="E89">
        <f t="shared" si="22"/>
        <v>62.993525413599002</v>
      </c>
      <c r="F89">
        <f t="shared" si="23"/>
        <v>-2.7055969844927952</v>
      </c>
      <c r="G89">
        <f t="shared" si="24"/>
        <v>-0.12845622341846002</v>
      </c>
      <c r="H89" t="str">
        <f t="shared" si="25"/>
        <v/>
      </c>
      <c r="I89" t="str">
        <f t="shared" si="26"/>
        <v/>
      </c>
      <c r="J89" t="str">
        <f t="shared" si="27"/>
        <v/>
      </c>
      <c r="K89" t="str">
        <f t="shared" si="29"/>
        <v/>
      </c>
      <c r="L89">
        <f t="shared" si="30"/>
        <v>25.193525413598998</v>
      </c>
      <c r="M89" t="str">
        <f t="shared" si="28"/>
        <v/>
      </c>
      <c r="S89">
        <f>E89*conversions!$G$12</f>
        <v>116.66400906598535</v>
      </c>
      <c r="T89">
        <f>F89*conversions!$F$12</f>
        <v>-1.3917590888230937</v>
      </c>
    </row>
    <row r="90" spans="1:20" x14ac:dyDescent="0.2">
      <c r="A90">
        <v>89.571659999999994</v>
      </c>
      <c r="B90">
        <v>-0.75318370000000001</v>
      </c>
      <c r="C90">
        <f t="shared" si="20"/>
        <v>48.208643702906343</v>
      </c>
      <c r="D90">
        <f t="shared" si="21"/>
        <v>-1.4641891128</v>
      </c>
      <c r="E90">
        <f t="shared" si="22"/>
        <v>63.528425266605723</v>
      </c>
      <c r="F90">
        <f t="shared" si="23"/>
        <v>-2.7286972178093101</v>
      </c>
      <c r="G90">
        <f t="shared" si="24"/>
        <v>-0.12757679630684438</v>
      </c>
      <c r="H90" t="str">
        <f t="shared" si="25"/>
        <v/>
      </c>
      <c r="I90" t="str">
        <f t="shared" si="26"/>
        <v/>
      </c>
      <c r="J90" t="str">
        <f t="shared" si="27"/>
        <v/>
      </c>
      <c r="K90" t="str">
        <f t="shared" si="29"/>
        <v/>
      </c>
      <c r="L90">
        <f t="shared" si="30"/>
        <v>25.728425266605718</v>
      </c>
      <c r="M90" t="str">
        <f t="shared" si="28"/>
        <v/>
      </c>
      <c r="S90">
        <f>E90*conversions!$G$12</f>
        <v>117.6546435937538</v>
      </c>
      <c r="T90">
        <f>F90*conversions!$F$12</f>
        <v>-1.4036418488411091</v>
      </c>
    </row>
    <row r="91" spans="1:20" x14ac:dyDescent="0.2">
      <c r="A91">
        <v>89.990449999999996</v>
      </c>
      <c r="B91">
        <v>-0.75742019999999999</v>
      </c>
      <c r="C91">
        <f t="shared" si="20"/>
        <v>48.434041980624322</v>
      </c>
      <c r="D91">
        <f t="shared" si="21"/>
        <v>-1.4724248687999999</v>
      </c>
      <c r="E91">
        <f t="shared" si="22"/>
        <v>63.825450790274736</v>
      </c>
      <c r="F91">
        <f t="shared" si="23"/>
        <v>-2.7440455661116556</v>
      </c>
      <c r="G91">
        <f t="shared" si="24"/>
        <v>-0.12714457641864843</v>
      </c>
      <c r="H91" t="str">
        <f t="shared" si="25"/>
        <v/>
      </c>
      <c r="I91" t="str">
        <f t="shared" si="26"/>
        <v/>
      </c>
      <c r="J91" t="str">
        <f t="shared" si="27"/>
        <v/>
      </c>
      <c r="K91" t="str">
        <f t="shared" si="29"/>
        <v/>
      </c>
      <c r="L91">
        <f t="shared" si="30"/>
        <v>26.025450790274732</v>
      </c>
      <c r="M91" t="str">
        <f t="shared" si="28"/>
        <v/>
      </c>
      <c r="S91">
        <f>E91*conversions!$G$12</f>
        <v>118.20473486358881</v>
      </c>
      <c r="T91">
        <f>F91*conversions!$F$12</f>
        <v>-1.4115370392078355</v>
      </c>
    </row>
    <row r="92" spans="1:20" x14ac:dyDescent="0.2">
      <c r="A92">
        <v>90.576620000000005</v>
      </c>
      <c r="B92">
        <v>-0.7637678</v>
      </c>
      <c r="C92">
        <f t="shared" si="20"/>
        <v>48.749526372443491</v>
      </c>
      <c r="D92">
        <f t="shared" si="21"/>
        <v>-1.4847646031999999</v>
      </c>
      <c r="E92">
        <f t="shared" si="22"/>
        <v>64.241190065828263</v>
      </c>
      <c r="F92">
        <f t="shared" si="23"/>
        <v>-2.7670421849441746</v>
      </c>
      <c r="G92">
        <f t="shared" si="24"/>
        <v>-0.12657660435279741</v>
      </c>
      <c r="H92" t="str">
        <f t="shared" si="25"/>
        <v/>
      </c>
      <c r="I92" t="str">
        <f t="shared" si="26"/>
        <v/>
      </c>
      <c r="J92" t="str">
        <f t="shared" si="27"/>
        <v/>
      </c>
      <c r="K92" t="str">
        <f t="shared" si="29"/>
        <v/>
      </c>
      <c r="L92">
        <f t="shared" si="30"/>
        <v>26.441190065828259</v>
      </c>
      <c r="M92" t="str">
        <f t="shared" si="28"/>
        <v/>
      </c>
      <c r="S92">
        <f>E92*conversions!$G$12</f>
        <v>118.97468400191394</v>
      </c>
      <c r="T92">
        <f>F92*conversions!$F$12</f>
        <v>-1.4233664999352833</v>
      </c>
    </row>
    <row r="93" spans="1:20" x14ac:dyDescent="0.2">
      <c r="A93">
        <v>91.33081</v>
      </c>
      <c r="B93">
        <v>-0.77014369999999999</v>
      </c>
      <c r="C93">
        <f t="shared" si="20"/>
        <v>49.155441334768568</v>
      </c>
      <c r="D93">
        <f t="shared" si="21"/>
        <v>-1.4971593528</v>
      </c>
      <c r="E93">
        <f t="shared" si="22"/>
        <v>64.77609701130433</v>
      </c>
      <c r="F93">
        <f t="shared" si="23"/>
        <v>-2.7901413313954722</v>
      </c>
      <c r="G93">
        <f t="shared" si="24"/>
        <v>-0.12573672867735014</v>
      </c>
      <c r="H93" t="str">
        <f t="shared" si="25"/>
        <v/>
      </c>
      <c r="I93" t="str">
        <f t="shared" si="26"/>
        <v/>
      </c>
      <c r="J93" t="str">
        <f t="shared" si="27"/>
        <v/>
      </c>
      <c r="K93" t="str">
        <f t="shared" si="29"/>
        <v/>
      </c>
      <c r="L93">
        <f t="shared" si="30"/>
        <v>26.976097011304326</v>
      </c>
      <c r="M93" t="str">
        <f t="shared" si="28"/>
        <v/>
      </c>
      <c r="S93">
        <f>E93*conversions!$G$12</f>
        <v>119.96533166493562</v>
      </c>
      <c r="T93">
        <f>F93*conversions!$F$12</f>
        <v>-1.4352487008698307</v>
      </c>
    </row>
    <row r="94" spans="1:20" x14ac:dyDescent="0.2">
      <c r="A94">
        <v>92.000990000000002</v>
      </c>
      <c r="B94">
        <v>-0.77650540000000001</v>
      </c>
      <c r="C94">
        <f t="shared" si="20"/>
        <v>49.516141011840688</v>
      </c>
      <c r="D94">
        <f t="shared" si="21"/>
        <v>-1.5095264976</v>
      </c>
      <c r="E94">
        <f t="shared" si="22"/>
        <v>65.251420121819137</v>
      </c>
      <c r="F94">
        <f t="shared" si="23"/>
        <v>-2.8131890328931779</v>
      </c>
      <c r="G94">
        <f t="shared" si="24"/>
        <v>-0.125051532946716</v>
      </c>
      <c r="H94" t="str">
        <f t="shared" si="25"/>
        <v/>
      </c>
      <c r="I94" t="str">
        <f t="shared" si="26"/>
        <v/>
      </c>
      <c r="J94" t="str">
        <f t="shared" si="27"/>
        <v/>
      </c>
      <c r="K94" t="str">
        <f t="shared" si="29"/>
        <v/>
      </c>
      <c r="L94">
        <f t="shared" si="30"/>
        <v>27.451420121819133</v>
      </c>
      <c r="M94" t="str">
        <f t="shared" si="28"/>
        <v/>
      </c>
      <c r="S94">
        <f>E94*conversions!$G$12</f>
        <v>120.84563006560904</v>
      </c>
      <c r="T94">
        <f>F94*conversions!$F$12</f>
        <v>-1.4471044385202507</v>
      </c>
    </row>
    <row r="95" spans="1:20" x14ac:dyDescent="0.2">
      <c r="A95">
        <v>92.587779999999995</v>
      </c>
      <c r="B95">
        <v>-0.78077010000000002</v>
      </c>
      <c r="C95">
        <f t="shared" si="20"/>
        <v>49.831959095801935</v>
      </c>
      <c r="D95">
        <f t="shared" si="21"/>
        <v>-1.5178170743999999</v>
      </c>
      <c r="E95">
        <f t="shared" si="22"/>
        <v>65.667599130471999</v>
      </c>
      <c r="F95">
        <f t="shared" si="23"/>
        <v>-2.8286395465258964</v>
      </c>
      <c r="G95">
        <f t="shared" si="24"/>
        <v>-0.12437392423231981</v>
      </c>
      <c r="H95" t="str">
        <f t="shared" si="25"/>
        <v/>
      </c>
      <c r="I95" t="str">
        <f t="shared" si="26"/>
        <v/>
      </c>
      <c r="J95" t="str">
        <f t="shared" si="27"/>
        <v/>
      </c>
      <c r="K95" t="str">
        <f t="shared" si="29"/>
        <v/>
      </c>
      <c r="L95">
        <f t="shared" si="30"/>
        <v>27.867599130471994</v>
      </c>
      <c r="M95" t="str">
        <f t="shared" si="28"/>
        <v/>
      </c>
      <c r="S95">
        <f>E95*conversions!$G$12</f>
        <v>121.61639358963414</v>
      </c>
      <c r="T95">
        <f>F95*conversions!$F$12</f>
        <v>-1.455052182732921</v>
      </c>
    </row>
    <row r="96" spans="1:20" x14ac:dyDescent="0.2">
      <c r="A96">
        <v>93.173969999999997</v>
      </c>
      <c r="B96">
        <v>-0.78711739999999997</v>
      </c>
      <c r="C96">
        <f t="shared" si="20"/>
        <v>50.147454251883744</v>
      </c>
      <c r="D96">
        <f t="shared" si="21"/>
        <v>-1.5301562255999999</v>
      </c>
      <c r="E96">
        <f t="shared" si="22"/>
        <v>66.083352590964211</v>
      </c>
      <c r="F96">
        <f t="shared" si="23"/>
        <v>-2.8516350784931985</v>
      </c>
      <c r="G96">
        <f t="shared" si="24"/>
        <v>-0.12384629286479693</v>
      </c>
      <c r="H96" t="str">
        <f t="shared" si="25"/>
        <v/>
      </c>
      <c r="I96" t="str">
        <f t="shared" si="26"/>
        <v/>
      </c>
      <c r="J96" t="str">
        <f t="shared" si="27"/>
        <v/>
      </c>
      <c r="K96" t="str">
        <f t="shared" si="29"/>
        <v/>
      </c>
      <c r="L96">
        <f t="shared" si="30"/>
        <v>28.283352590964206</v>
      </c>
      <c r="M96" t="str">
        <f t="shared" si="28"/>
        <v/>
      </c>
      <c r="S96">
        <f>E96*conversions!$G$12</f>
        <v>122.38636899846573</v>
      </c>
      <c r="T96">
        <f>F96*conversions!$F$12</f>
        <v>-1.4668810843769011</v>
      </c>
    </row>
    <row r="97" spans="1:20" x14ac:dyDescent="0.2">
      <c r="A97">
        <v>93.928759999999997</v>
      </c>
      <c r="B97">
        <v>-0.79141030000000001</v>
      </c>
      <c r="C97">
        <f t="shared" si="20"/>
        <v>50.553692142088259</v>
      </c>
      <c r="D97">
        <f t="shared" si="21"/>
        <v>-1.5385016231999999</v>
      </c>
      <c r="E97">
        <f t="shared" si="22"/>
        <v>66.618685084600926</v>
      </c>
      <c r="F97">
        <f t="shared" si="23"/>
        <v>-2.8671877574562905</v>
      </c>
      <c r="G97">
        <f t="shared" si="24"/>
        <v>-0.12292287267331078</v>
      </c>
      <c r="H97" t="str">
        <f t="shared" si="25"/>
        <v/>
      </c>
      <c r="I97" t="str">
        <f t="shared" si="26"/>
        <v/>
      </c>
      <c r="J97" t="str">
        <f t="shared" si="27"/>
        <v/>
      </c>
      <c r="K97" t="str">
        <f t="shared" si="29"/>
        <v/>
      </c>
      <c r="L97">
        <f t="shared" si="30"/>
        <v>28.818685084600922</v>
      </c>
      <c r="M97" t="str">
        <f t="shared" si="28"/>
        <v/>
      </c>
      <c r="S97">
        <f>E97*conversions!$G$12</f>
        <v>123.37780477668092</v>
      </c>
      <c r="T97">
        <f>F97*conversions!$F$12</f>
        <v>-1.4748813824355158</v>
      </c>
    </row>
    <row r="98" spans="1:20" x14ac:dyDescent="0.2">
      <c r="A98">
        <v>94.765730000000005</v>
      </c>
      <c r="B98">
        <v>-0.80196520000000004</v>
      </c>
      <c r="C98">
        <f t="shared" si="20"/>
        <v>51.004160387513458</v>
      </c>
      <c r="D98">
        <f t="shared" si="21"/>
        <v>-1.5590203488000001</v>
      </c>
      <c r="E98">
        <f t="shared" si="22"/>
        <v>67.212303491308944</v>
      </c>
      <c r="F98">
        <f t="shared" si="23"/>
        <v>-2.9054269363767258</v>
      </c>
      <c r="G98">
        <f t="shared" si="24"/>
        <v>-0.12229764924215231</v>
      </c>
      <c r="H98" t="str">
        <f t="shared" si="25"/>
        <v/>
      </c>
      <c r="I98" t="str">
        <f t="shared" si="26"/>
        <v/>
      </c>
      <c r="J98" t="str">
        <f t="shared" si="27"/>
        <v/>
      </c>
      <c r="K98" t="str">
        <f t="shared" si="29"/>
        <v/>
      </c>
      <c r="L98">
        <f t="shared" si="30"/>
        <v>29.41230349130894</v>
      </c>
      <c r="M98" t="str">
        <f t="shared" si="28"/>
        <v/>
      </c>
      <c r="S98">
        <f>E98*conversions!$G$12</f>
        <v>124.47718606590416</v>
      </c>
      <c r="T98">
        <f>F98*conversions!$F$12</f>
        <v>-1.4945516160721877</v>
      </c>
    </row>
    <row r="99" spans="1:20" x14ac:dyDescent="0.2">
      <c r="A99">
        <v>95.519310000000004</v>
      </c>
      <c r="B99">
        <v>-0.81042320000000001</v>
      </c>
      <c r="C99">
        <f t="shared" si="20"/>
        <v>51.409747039827771</v>
      </c>
      <c r="D99">
        <f t="shared" si="21"/>
        <v>-1.5754627007999999</v>
      </c>
      <c r="E99">
        <f t="shared" si="22"/>
        <v>67.746777796155001</v>
      </c>
      <c r="F99">
        <f t="shared" si="23"/>
        <v>-2.9360692897205793</v>
      </c>
      <c r="G99">
        <f t="shared" si="24"/>
        <v>-0.1216785180385347</v>
      </c>
      <c r="H99" t="str">
        <f t="shared" si="25"/>
        <v/>
      </c>
      <c r="I99" t="str">
        <f t="shared" si="26"/>
        <v/>
      </c>
      <c r="J99" t="str">
        <f t="shared" si="27"/>
        <v/>
      </c>
      <c r="K99" t="str">
        <f t="shared" si="29"/>
        <v/>
      </c>
      <c r="L99">
        <f t="shared" si="30"/>
        <v>29.946777796154997</v>
      </c>
      <c r="M99" t="str">
        <f t="shared" si="28"/>
        <v/>
      </c>
      <c r="S99">
        <f>E99*conversions!$G$12</f>
        <v>125.46703247847907</v>
      </c>
      <c r="T99">
        <f>F99*conversions!$F$12</f>
        <v>-1.5103140426322659</v>
      </c>
    </row>
    <row r="100" spans="1:20" x14ac:dyDescent="0.2">
      <c r="A100">
        <v>96.188879999999997</v>
      </c>
      <c r="B100">
        <v>-0.81886689999999995</v>
      </c>
      <c r="C100">
        <f t="shared" si="20"/>
        <v>51.770118406889125</v>
      </c>
      <c r="D100">
        <f t="shared" si="21"/>
        <v>-1.5918772535999999</v>
      </c>
      <c r="E100">
        <f t="shared" si="22"/>
        <v>68.221668266039799</v>
      </c>
      <c r="F100">
        <f t="shared" si="23"/>
        <v>-2.9666598358224356</v>
      </c>
      <c r="G100">
        <f t="shared" si="24"/>
        <v>-0.12119770927576118</v>
      </c>
      <c r="H100" t="str">
        <f t="shared" si="25"/>
        <v/>
      </c>
      <c r="I100" t="str">
        <f t="shared" si="26"/>
        <v/>
      </c>
      <c r="J100" t="str">
        <f t="shared" si="27"/>
        <v/>
      </c>
      <c r="K100" t="str">
        <f t="shared" si="29"/>
        <v/>
      </c>
      <c r="L100">
        <f t="shared" si="30"/>
        <v>30.421668266039795</v>
      </c>
      <c r="M100" t="str">
        <f t="shared" si="28"/>
        <v/>
      </c>
      <c r="S100">
        <f>E100*conversions!$G$12</f>
        <v>126.34652962870571</v>
      </c>
      <c r="T100">
        <f>F100*conversions!$F$12</f>
        <v>-1.5260498195470609</v>
      </c>
    </row>
    <row r="101" spans="1:20" x14ac:dyDescent="0.2">
      <c r="A101">
        <v>97.026470000000003</v>
      </c>
      <c r="B101">
        <v>-0.82733880000000004</v>
      </c>
      <c r="C101">
        <f t="shared" si="20"/>
        <v>52.220920344456403</v>
      </c>
      <c r="D101">
        <f t="shared" si="21"/>
        <v>-1.6083466272</v>
      </c>
      <c r="E101">
        <f t="shared" si="22"/>
        <v>68.815726405847158</v>
      </c>
      <c r="F101">
        <f t="shared" si="23"/>
        <v>-2.9973525472546649</v>
      </c>
      <c r="G101">
        <f t="shared" si="24"/>
        <v>-0.12047497040352273</v>
      </c>
      <c r="H101" t="str">
        <f t="shared" si="25"/>
        <v/>
      </c>
      <c r="I101" t="str">
        <f t="shared" si="26"/>
        <v/>
      </c>
      <c r="J101" t="str">
        <f t="shared" si="27"/>
        <v/>
      </c>
      <c r="K101" t="str">
        <f t="shared" si="29"/>
        <v/>
      </c>
      <c r="L101">
        <f t="shared" si="30"/>
        <v>31.015726405847154</v>
      </c>
      <c r="M101" t="str">
        <f t="shared" si="28"/>
        <v/>
      </c>
      <c r="S101">
        <f>E101*conversions!$G$12</f>
        <v>127.44672530362894</v>
      </c>
      <c r="T101">
        <f>F101*conversions!$F$12</f>
        <v>-1.5418381503077996</v>
      </c>
    </row>
    <row r="102" spans="1:20" x14ac:dyDescent="0.2">
      <c r="A102">
        <v>97.444649999999996</v>
      </c>
      <c r="B102">
        <v>-0.83365719999999999</v>
      </c>
      <c r="C102">
        <f t="shared" si="20"/>
        <v>52.445990312163609</v>
      </c>
      <c r="D102">
        <f t="shared" si="21"/>
        <v>-1.6206295968</v>
      </c>
      <c r="E102">
        <f t="shared" si="22"/>
        <v>69.112319288886141</v>
      </c>
      <c r="F102">
        <f t="shared" si="23"/>
        <v>-3.0202433778727547</v>
      </c>
      <c r="G102">
        <f t="shared" si="24"/>
        <v>-0.12025144448758855</v>
      </c>
      <c r="H102" t="str">
        <f t="shared" si="25"/>
        <v/>
      </c>
      <c r="I102" t="str">
        <f t="shared" si="26"/>
        <v/>
      </c>
      <c r="J102" t="str">
        <f t="shared" si="27"/>
        <v/>
      </c>
      <c r="K102" t="str">
        <f t="shared" si="29"/>
        <v/>
      </c>
      <c r="L102">
        <f t="shared" si="30"/>
        <v>31.312319288886137</v>
      </c>
      <c r="M102" t="str">
        <f t="shared" si="28"/>
        <v/>
      </c>
      <c r="S102">
        <f>E102*conversions!$G$12</f>
        <v>127.99601532301713</v>
      </c>
      <c r="T102">
        <f>F102*conversions!$F$12</f>
        <v>-1.5536131935777449</v>
      </c>
    </row>
    <row r="103" spans="1:20" x14ac:dyDescent="0.2">
      <c r="A103">
        <v>98.03022</v>
      </c>
      <c r="B103">
        <v>-0.84208640000000001</v>
      </c>
      <c r="C103">
        <f t="shared" si="20"/>
        <v>52.761151776103333</v>
      </c>
      <c r="D103">
        <f t="shared" si="21"/>
        <v>-1.6370159616</v>
      </c>
      <c r="E103">
        <f t="shared" si="22"/>
        <v>69.527633016279012</v>
      </c>
      <c r="F103">
        <f t="shared" si="23"/>
        <v>-3.0507813921558022</v>
      </c>
      <c r="G103">
        <f t="shared" si="24"/>
        <v>-0.11991610326651432</v>
      </c>
      <c r="H103" t="str">
        <f t="shared" si="25"/>
        <v/>
      </c>
      <c r="I103" t="str">
        <f t="shared" si="26"/>
        <v/>
      </c>
      <c r="J103" t="str">
        <f t="shared" si="27"/>
        <v/>
      </c>
      <c r="K103" t="str">
        <f t="shared" si="29"/>
        <v/>
      </c>
      <c r="L103">
        <f t="shared" si="30"/>
        <v>31.727633016279007</v>
      </c>
      <c r="M103" t="str">
        <f t="shared" si="28"/>
        <v/>
      </c>
      <c r="S103">
        <f>E103*conversions!$G$12</f>
        <v>128.76517634614873</v>
      </c>
      <c r="T103">
        <f>F103*conversions!$F$12</f>
        <v>-1.5693219481249445</v>
      </c>
    </row>
    <row r="104" spans="1:20" x14ac:dyDescent="0.2">
      <c r="A104">
        <v>98.699809999999999</v>
      </c>
      <c r="B104">
        <v>-0.8505296</v>
      </c>
      <c r="C104">
        <f t="shared" si="20"/>
        <v>53.121533907427342</v>
      </c>
      <c r="D104">
        <f t="shared" si="21"/>
        <v>-1.6534295423999998</v>
      </c>
      <c r="E104">
        <f t="shared" si="22"/>
        <v>70.002537671102516</v>
      </c>
      <c r="F104">
        <f t="shared" si="23"/>
        <v>-3.0813701268156297</v>
      </c>
      <c r="G104">
        <f t="shared" si="24"/>
        <v>-0.11946425819082274</v>
      </c>
      <c r="H104" t="str">
        <f t="shared" si="25"/>
        <v/>
      </c>
      <c r="I104" t="str">
        <f t="shared" si="26"/>
        <v/>
      </c>
      <c r="J104" t="str">
        <f t="shared" si="27"/>
        <v/>
      </c>
      <c r="K104" t="str">
        <f t="shared" si="29"/>
        <v/>
      </c>
      <c r="L104">
        <f t="shared" si="30"/>
        <v>32.202537671102512</v>
      </c>
      <c r="M104" t="str">
        <f t="shared" si="28"/>
        <v/>
      </c>
      <c r="S104">
        <f>E104*conversions!$G$12</f>
        <v>129.64469976688187</v>
      </c>
      <c r="T104">
        <f>F104*conversions!$F$12</f>
        <v>-1.5850567932339599</v>
      </c>
    </row>
    <row r="105" spans="1:20" x14ac:dyDescent="0.2">
      <c r="A105">
        <v>99.537400000000005</v>
      </c>
      <c r="B105">
        <v>-0.85900100000000001</v>
      </c>
      <c r="C105">
        <f t="shared" si="20"/>
        <v>53.572335844994619</v>
      </c>
      <c r="D105">
        <f t="shared" si="21"/>
        <v>-1.6698979439999999</v>
      </c>
      <c r="E105">
        <f t="shared" si="22"/>
        <v>70.596595810909861</v>
      </c>
      <c r="F105">
        <f t="shared" si="23"/>
        <v>-3.1120610268058311</v>
      </c>
      <c r="G105">
        <f t="shared" si="24"/>
        <v>-0.11878080255052925</v>
      </c>
      <c r="H105" t="str">
        <f t="shared" si="25"/>
        <v/>
      </c>
      <c r="I105" t="str">
        <f t="shared" si="26"/>
        <v/>
      </c>
      <c r="J105" t="str">
        <f t="shared" si="27"/>
        <v/>
      </c>
      <c r="K105" t="str">
        <f t="shared" si="29"/>
        <v/>
      </c>
      <c r="L105">
        <f t="shared" si="30"/>
        <v>32.796595810909857</v>
      </c>
      <c r="M105" t="str">
        <f t="shared" si="28"/>
        <v/>
      </c>
      <c r="S105">
        <f>E105*conversions!$G$12</f>
        <v>130.74489544180506</v>
      </c>
      <c r="T105">
        <f>F105*conversions!$F$12</f>
        <v>-1.6008441921889194</v>
      </c>
    </row>
    <row r="106" spans="1:20" x14ac:dyDescent="0.2">
      <c r="A106">
        <v>100.29040000000001</v>
      </c>
      <c r="B106">
        <v>-0.8695406</v>
      </c>
      <c r="C106">
        <f t="shared" si="20"/>
        <v>53.977610333692141</v>
      </c>
      <c r="D106">
        <f t="shared" si="21"/>
        <v>-1.6903869264</v>
      </c>
      <c r="E106">
        <f t="shared" si="22"/>
        <v>71.130658752533961</v>
      </c>
      <c r="F106">
        <f t="shared" si="23"/>
        <v>-3.1502447756002132</v>
      </c>
      <c r="G106">
        <f t="shared" si="24"/>
        <v>-0.1183561498702885</v>
      </c>
      <c r="H106" t="str">
        <f t="shared" si="25"/>
        <v/>
      </c>
      <c r="I106" t="str">
        <f t="shared" si="26"/>
        <v/>
      </c>
      <c r="J106" t="str">
        <f t="shared" si="27"/>
        <v/>
      </c>
      <c r="K106" t="str">
        <f t="shared" si="29"/>
        <v/>
      </c>
      <c r="L106">
        <f t="shared" si="30"/>
        <v>33.330658752533957</v>
      </c>
      <c r="M106" t="str">
        <f t="shared" si="28"/>
        <v/>
      </c>
      <c r="S106">
        <f>E106*conversions!$G$12</f>
        <v>131.73398000969291</v>
      </c>
      <c r="T106">
        <f>F106*conversions!$F$12</f>
        <v>-1.6204859125687496</v>
      </c>
    </row>
    <row r="107" spans="1:20" x14ac:dyDescent="0.2">
      <c r="A107">
        <v>101.04340000000001</v>
      </c>
      <c r="B107">
        <v>-0.88007999999999997</v>
      </c>
      <c r="C107">
        <f t="shared" si="20"/>
        <v>54.38288482238967</v>
      </c>
      <c r="D107">
        <f t="shared" si="21"/>
        <v>-1.7108755199999999</v>
      </c>
      <c r="E107">
        <f t="shared" si="22"/>
        <v>71.664721694158061</v>
      </c>
      <c r="F107">
        <f t="shared" si="23"/>
        <v>-3.1884277998177835</v>
      </c>
      <c r="G107">
        <f t="shared" si="24"/>
        <v>-0.11793904473163656</v>
      </c>
      <c r="H107" t="str">
        <f t="shared" si="25"/>
        <v/>
      </c>
      <c r="I107" t="str">
        <f t="shared" si="26"/>
        <v/>
      </c>
      <c r="J107" t="str">
        <f t="shared" si="27"/>
        <v/>
      </c>
      <c r="K107" t="str">
        <f t="shared" si="29"/>
        <v/>
      </c>
      <c r="L107">
        <f t="shared" si="30"/>
        <v>33.864721694158057</v>
      </c>
      <c r="M107" t="str">
        <f t="shared" si="28"/>
        <v/>
      </c>
      <c r="S107">
        <f>E107*conversions!$G$12</f>
        <v>132.72306457758074</v>
      </c>
      <c r="T107">
        <f>F107*conversions!$F$12</f>
        <v>-1.6401272602262678</v>
      </c>
    </row>
    <row r="108" spans="1:20" x14ac:dyDescent="0.2">
      <c r="A108">
        <v>101.5449</v>
      </c>
      <c r="B108">
        <v>-0.88849460000000002</v>
      </c>
      <c r="C108">
        <f t="shared" si="20"/>
        <v>54.652798708288479</v>
      </c>
      <c r="D108">
        <f t="shared" si="21"/>
        <v>-1.7272335024000001</v>
      </c>
      <c r="E108">
        <f t="shared" si="22"/>
        <v>72.020409031773582</v>
      </c>
      <c r="F108">
        <f t="shared" si="23"/>
        <v>-3.2189129199936164</v>
      </c>
      <c r="G108">
        <f t="shared" si="24"/>
        <v>-0.11774910128023532</v>
      </c>
      <c r="H108" t="str">
        <f t="shared" si="25"/>
        <v/>
      </c>
      <c r="I108" t="str">
        <f t="shared" si="26"/>
        <v/>
      </c>
      <c r="J108" t="str">
        <f t="shared" si="27"/>
        <v/>
      </c>
      <c r="K108" t="str">
        <f t="shared" si="29"/>
        <v/>
      </c>
      <c r="L108">
        <f t="shared" si="30"/>
        <v>34.220409031773578</v>
      </c>
      <c r="M108" t="str">
        <f t="shared" si="28"/>
        <v/>
      </c>
      <c r="S108">
        <f>E108*conversions!$G$12</f>
        <v>133.38179752684468</v>
      </c>
      <c r="T108">
        <f>F108*conversions!$F$12</f>
        <v>-1.6558088060447163</v>
      </c>
    </row>
    <row r="109" spans="1:20" x14ac:dyDescent="0.2">
      <c r="A109">
        <v>102.3819</v>
      </c>
      <c r="B109">
        <v>-0.89904770000000001</v>
      </c>
      <c r="C109">
        <f t="shared" si="20"/>
        <v>55.103283100107639</v>
      </c>
      <c r="D109">
        <f t="shared" si="21"/>
        <v>-1.7477487288</v>
      </c>
      <c r="E109">
        <f t="shared" si="22"/>
        <v>72.614048715889609</v>
      </c>
      <c r="F109">
        <f t="shared" si="23"/>
        <v>-3.2571455777227514</v>
      </c>
      <c r="G109">
        <f t="shared" si="24"/>
        <v>-0.11722953021791466</v>
      </c>
      <c r="H109" t="str">
        <f t="shared" si="25"/>
        <v/>
      </c>
      <c r="I109" t="str">
        <f t="shared" si="26"/>
        <v/>
      </c>
      <c r="J109" t="str">
        <f t="shared" si="27"/>
        <v/>
      </c>
      <c r="K109" t="str">
        <f t="shared" si="29"/>
        <v/>
      </c>
      <c r="L109">
        <f t="shared" si="30"/>
        <v>34.814048715889605</v>
      </c>
      <c r="M109" t="str">
        <f t="shared" si="28"/>
        <v/>
      </c>
      <c r="S109">
        <f>E109*conversions!$G$12</f>
        <v>134.48121822182756</v>
      </c>
      <c r="T109">
        <f>F109*conversions!$F$12</f>
        <v>-1.6754756851805832</v>
      </c>
    </row>
    <row r="110" spans="1:20" x14ac:dyDescent="0.2">
      <c r="A110">
        <v>102.9675</v>
      </c>
      <c r="B110">
        <v>-0.90747610000000001</v>
      </c>
      <c r="C110">
        <f t="shared" si="20"/>
        <v>55.41846071044133</v>
      </c>
      <c r="D110">
        <f t="shared" si="21"/>
        <v>-1.7641335383999999</v>
      </c>
      <c r="E110">
        <f t="shared" si="22"/>
        <v>73.029383720690504</v>
      </c>
      <c r="F110">
        <f t="shared" si="23"/>
        <v>-3.2876806936985532</v>
      </c>
      <c r="G110">
        <f t="shared" si="24"/>
        <v>-0.1169336889729109</v>
      </c>
      <c r="H110" t="str">
        <f t="shared" si="25"/>
        <v/>
      </c>
      <c r="I110" t="str">
        <f t="shared" si="26"/>
        <v/>
      </c>
      <c r="J110" t="str">
        <f t="shared" si="27"/>
        <v/>
      </c>
      <c r="K110" t="str">
        <f t="shared" si="29"/>
        <v/>
      </c>
      <c r="L110">
        <f t="shared" si="30"/>
        <v>35.2293837206905</v>
      </c>
      <c r="M110" t="str">
        <f t="shared" si="28"/>
        <v/>
      </c>
      <c r="S110">
        <f>E110*conversions!$G$12</f>
        <v>135.25041865071881</v>
      </c>
      <c r="T110">
        <f>F110*conversions!$F$12</f>
        <v>-1.6911829488385357</v>
      </c>
    </row>
    <row r="111" spans="1:20" x14ac:dyDescent="0.2">
      <c r="A111">
        <v>103.5519</v>
      </c>
      <c r="B111">
        <v>-0.92006929999999998</v>
      </c>
      <c r="C111">
        <f t="shared" si="20"/>
        <v>55.732992465016146</v>
      </c>
      <c r="D111">
        <f t="shared" si="21"/>
        <v>-1.7886147191999999</v>
      </c>
      <c r="E111">
        <f t="shared" si="22"/>
        <v>73.4438676291701</v>
      </c>
      <c r="F111">
        <f t="shared" si="23"/>
        <v>-3.3333043971899015</v>
      </c>
      <c r="G111">
        <f t="shared" si="24"/>
        <v>-0.11688766380231408</v>
      </c>
      <c r="H111" t="str">
        <f t="shared" si="25"/>
        <v/>
      </c>
      <c r="I111" t="str">
        <f t="shared" si="26"/>
        <v/>
      </c>
      <c r="J111" t="str">
        <f t="shared" si="27"/>
        <v/>
      </c>
      <c r="K111" t="str">
        <f t="shared" si="29"/>
        <v/>
      </c>
      <c r="L111">
        <f t="shared" si="30"/>
        <v>35.643867629170096</v>
      </c>
      <c r="M111" t="str">
        <f t="shared" si="28"/>
        <v/>
      </c>
      <c r="S111">
        <f>E111*conversions!$G$12</f>
        <v>136.01804284922304</v>
      </c>
      <c r="T111">
        <f>F111*conversions!$F$12</f>
        <v>-1.7146517819144853</v>
      </c>
    </row>
    <row r="112" spans="1:20" x14ac:dyDescent="0.2">
      <c r="A112">
        <v>103.9701</v>
      </c>
      <c r="B112">
        <v>-0.92638690000000001</v>
      </c>
      <c r="C112">
        <f t="shared" si="20"/>
        <v>55.958073196986007</v>
      </c>
      <c r="D112">
        <f t="shared" si="21"/>
        <v>-1.8008961336</v>
      </c>
      <c r="E112">
        <f t="shared" si="22"/>
        <v>73.740474697147789</v>
      </c>
      <c r="F112">
        <f t="shared" si="23"/>
        <v>-3.3561923295007472</v>
      </c>
      <c r="G112">
        <f t="shared" si="24"/>
        <v>-0.1166978692788686</v>
      </c>
      <c r="H112" t="str">
        <f t="shared" si="25"/>
        <v/>
      </c>
      <c r="I112" t="str">
        <f t="shared" si="26"/>
        <v/>
      </c>
      <c r="J112" t="str">
        <f t="shared" si="27"/>
        <v/>
      </c>
      <c r="K112" t="str">
        <f t="shared" si="29"/>
        <v/>
      </c>
      <c r="L112">
        <f t="shared" si="30"/>
        <v>35.940474697147785</v>
      </c>
      <c r="M112" t="str">
        <f t="shared" si="28"/>
        <v/>
      </c>
      <c r="S112">
        <f>E112*conversions!$G$12</f>
        <v>136.56735913911771</v>
      </c>
      <c r="T112">
        <f>F112*conversions!$F$12</f>
        <v>-1.7264253342951843</v>
      </c>
    </row>
    <row r="113" spans="1:20" x14ac:dyDescent="0.2">
      <c r="A113">
        <v>104.5569</v>
      </c>
      <c r="B113">
        <v>-0.93065010000000004</v>
      </c>
      <c r="C113">
        <f t="shared" si="20"/>
        <v>56.273896663078574</v>
      </c>
      <c r="D113">
        <f t="shared" si="21"/>
        <v>-1.8091837944</v>
      </c>
      <c r="E113">
        <f t="shared" si="22"/>
        <v>74.156660798269996</v>
      </c>
      <c r="F113">
        <f t="shared" si="23"/>
        <v>-3.3716374088073815</v>
      </c>
      <c r="G113">
        <f t="shared" si="24"/>
        <v>-0.11616783980829237</v>
      </c>
      <c r="H113" t="str">
        <f t="shared" si="25"/>
        <v/>
      </c>
      <c r="I113" t="str">
        <f t="shared" si="26"/>
        <v/>
      </c>
      <c r="J113" t="str">
        <f t="shared" si="27"/>
        <v/>
      </c>
      <c r="K113" t="str">
        <f t="shared" si="29"/>
        <v/>
      </c>
      <c r="L113">
        <f t="shared" si="30"/>
        <v>36.356660798269992</v>
      </c>
      <c r="M113" t="str">
        <f t="shared" si="28"/>
        <v/>
      </c>
      <c r="S113">
        <f>E113*conversions!$G$12</f>
        <v>137.33813579839605</v>
      </c>
      <c r="T113">
        <f>F113*conversions!$F$12</f>
        <v>-1.734370283090517</v>
      </c>
    </row>
    <row r="114" spans="1:20" x14ac:dyDescent="0.2">
      <c r="A114">
        <v>105.0591</v>
      </c>
      <c r="B114">
        <v>-0.93698170000000003</v>
      </c>
      <c r="C114">
        <f t="shared" si="20"/>
        <v>56.544187298170073</v>
      </c>
      <c r="D114">
        <f t="shared" si="21"/>
        <v>-1.8214924248</v>
      </c>
      <c r="E114">
        <f t="shared" si="22"/>
        <v>74.512844608739613</v>
      </c>
      <c r="F114">
        <f t="shared" si="23"/>
        <v>-3.394576061495008</v>
      </c>
      <c r="G114">
        <f t="shared" si="24"/>
        <v>-0.11587446208171519</v>
      </c>
      <c r="H114" t="str">
        <f t="shared" si="25"/>
        <v/>
      </c>
      <c r="I114" t="str">
        <f t="shared" si="26"/>
        <v/>
      </c>
      <c r="J114" t="str">
        <f t="shared" si="27"/>
        <v/>
      </c>
      <c r="K114" t="str">
        <f t="shared" si="29"/>
        <v/>
      </c>
      <c r="L114">
        <f t="shared" si="30"/>
        <v>36.712844608739609</v>
      </c>
      <c r="M114" t="str">
        <f t="shared" si="28"/>
        <v/>
      </c>
      <c r="S114">
        <f>E114*conversions!$G$12</f>
        <v>137.99778821538578</v>
      </c>
      <c r="T114">
        <f>F114*conversions!$F$12</f>
        <v>-1.7461699260330321</v>
      </c>
    </row>
    <row r="115" spans="1:20" x14ac:dyDescent="0.2">
      <c r="A115">
        <v>105.6434</v>
      </c>
      <c r="B115">
        <v>-0.94957440000000004</v>
      </c>
      <c r="C115">
        <f t="shared" si="20"/>
        <v>56.858665231431644</v>
      </c>
      <c r="D115">
        <f t="shared" si="21"/>
        <v>-1.8459726336</v>
      </c>
      <c r="E115">
        <f t="shared" si="22"/>
        <v>74.927257592525763</v>
      </c>
      <c r="F115">
        <f t="shared" si="23"/>
        <v>-3.4401979535443279</v>
      </c>
      <c r="G115">
        <f t="shared" si="24"/>
        <v>-0.11583655714893375</v>
      </c>
      <c r="H115" t="str">
        <f t="shared" si="25"/>
        <v/>
      </c>
      <c r="I115" t="str">
        <f t="shared" si="26"/>
        <v/>
      </c>
      <c r="J115" t="str">
        <f t="shared" si="27"/>
        <v/>
      </c>
      <c r="K115" t="str">
        <f t="shared" si="29"/>
        <v/>
      </c>
      <c r="L115">
        <f t="shared" si="30"/>
        <v>37.127257592525758</v>
      </c>
      <c r="M115" t="str">
        <f t="shared" si="28"/>
        <v/>
      </c>
      <c r="S115">
        <f>E115*conversions!$G$12</f>
        <v>138.76528106135771</v>
      </c>
      <c r="T115">
        <f>F115*conversions!$F$12</f>
        <v>-1.7696378273032021</v>
      </c>
    </row>
    <row r="116" spans="1:20" x14ac:dyDescent="0.2">
      <c r="A116">
        <v>106.229</v>
      </c>
      <c r="B116">
        <v>-0.95800220000000003</v>
      </c>
      <c r="C116">
        <f t="shared" si="20"/>
        <v>57.173842841765335</v>
      </c>
      <c r="D116">
        <f t="shared" si="21"/>
        <v>-1.8623562767999999</v>
      </c>
      <c r="E116">
        <f t="shared" si="22"/>
        <v>75.342592597326657</v>
      </c>
      <c r="F116">
        <f t="shared" si="23"/>
        <v>-3.4707308957896967</v>
      </c>
      <c r="G116">
        <f t="shared" si="24"/>
        <v>-0.1155605140698199</v>
      </c>
      <c r="H116" t="str">
        <f t="shared" si="25"/>
        <v/>
      </c>
      <c r="I116" t="str">
        <f t="shared" si="26"/>
        <v/>
      </c>
      <c r="J116" t="str">
        <f t="shared" si="27"/>
        <v/>
      </c>
      <c r="K116" t="str">
        <f t="shared" si="29"/>
        <v/>
      </c>
      <c r="L116">
        <f t="shared" si="30"/>
        <v>37.542592597326653</v>
      </c>
      <c r="M116" t="str">
        <f t="shared" si="28"/>
        <v/>
      </c>
      <c r="S116">
        <f>E116*conversions!$G$12</f>
        <v>139.53448149024896</v>
      </c>
      <c r="T116">
        <f>F116*conversions!$F$12</f>
        <v>-1.78534397279422</v>
      </c>
    </row>
    <row r="117" spans="1:20" x14ac:dyDescent="0.2">
      <c r="A117">
        <v>106.81399999999999</v>
      </c>
      <c r="B117">
        <v>-0.96851220000000005</v>
      </c>
      <c r="C117">
        <f t="shared" ref="C117:C148" si="31">A117*1/1.858</f>
        <v>57.488697524219582</v>
      </c>
      <c r="D117">
        <f t="shared" ref="D117:D148" si="32">B117*1.944</f>
        <v>-1.8827877168</v>
      </c>
      <c r="E117">
        <f t="shared" ref="E117:E148" si="33">C117/COS($B$2/180*PI())^(0.5)*SQRT($B$7)</f>
        <v>75.757502053966888</v>
      </c>
      <c r="F117">
        <f t="shared" ref="F117:F148" si="34">D117/COS($B$2:$B$2/180*PI())^(1.5)*SQRT($B$7)</f>
        <v>-3.5088074072160276</v>
      </c>
      <c r="G117">
        <f t="shared" ref="G117:G148" si="35">($B$6+F117)/(E117-$B$5)</f>
        <v>-0.11540651033528948</v>
      </c>
      <c r="H117" t="str">
        <f t="shared" ref="H117:H148" si="36">IF(G117=$G$3,-1/G117,"")</f>
        <v/>
      </c>
      <c r="I117" t="str">
        <f t="shared" ref="I117:I148" si="37">IF(G117=$G$3,E117,"")</f>
        <v/>
      </c>
      <c r="J117" t="str">
        <f t="shared" ref="J117:J148" si="38">IF(G117=$G$3,F117,"")</f>
        <v/>
      </c>
      <c r="K117" t="str">
        <f t="shared" si="29"/>
        <v/>
      </c>
      <c r="L117">
        <f t="shared" si="30"/>
        <v>37.957502053966884</v>
      </c>
      <c r="M117" t="str">
        <f t="shared" ref="M117:M148" si="39">IF(L117=$G$9,-1/G117,"")</f>
        <v/>
      </c>
      <c r="S117">
        <f>E117*conversions!$G$12</f>
        <v>140.30289380394669</v>
      </c>
      <c r="T117">
        <f>F117*conversions!$F$12</f>
        <v>-1.8049305302719245</v>
      </c>
    </row>
    <row r="118" spans="1:20" x14ac:dyDescent="0.2">
      <c r="A118">
        <v>107.23099999999999</v>
      </c>
      <c r="B118">
        <v>-0.97899400000000003</v>
      </c>
      <c r="C118">
        <f t="shared" si="31"/>
        <v>57.713132400430567</v>
      </c>
      <c r="D118">
        <f t="shared" si="32"/>
        <v>-1.9031643359999999</v>
      </c>
      <c r="E118">
        <f t="shared" si="33"/>
        <v>76.053258025623279</v>
      </c>
      <c r="F118">
        <f t="shared" si="34"/>
        <v>-3.5467817533119845</v>
      </c>
      <c r="G118">
        <f t="shared" si="35"/>
        <v>-0.11546618149184702</v>
      </c>
      <c r="H118" t="str">
        <f t="shared" si="36"/>
        <v/>
      </c>
      <c r="I118" t="str">
        <f t="shared" si="37"/>
        <v/>
      </c>
      <c r="J118" t="str">
        <f t="shared" si="38"/>
        <v/>
      </c>
      <c r="K118" t="str">
        <f t="shared" si="29"/>
        <v/>
      </c>
      <c r="L118">
        <f t="shared" si="30"/>
        <v>38.253258025623275</v>
      </c>
      <c r="M118" t="str">
        <f t="shared" si="39"/>
        <v/>
      </c>
      <c r="S118">
        <f>E118*conversions!$G$12</f>
        <v>140.85063386345431</v>
      </c>
      <c r="T118">
        <f>F118*conversions!$F$12</f>
        <v>-1.8244645339036847</v>
      </c>
    </row>
    <row r="119" spans="1:20" x14ac:dyDescent="0.2">
      <c r="A119">
        <v>107.7332</v>
      </c>
      <c r="B119">
        <v>-0.98532520000000001</v>
      </c>
      <c r="C119">
        <f t="shared" si="31"/>
        <v>57.983423035522058</v>
      </c>
      <c r="D119">
        <f t="shared" si="32"/>
        <v>-1.9154721887999999</v>
      </c>
      <c r="E119">
        <f t="shared" si="33"/>
        <v>76.409441836092881</v>
      </c>
      <c r="F119">
        <f t="shared" si="34"/>
        <v>-3.5697189568459886</v>
      </c>
      <c r="G119">
        <f t="shared" si="35"/>
        <v>-0.1151852353672351</v>
      </c>
      <c r="H119" t="str">
        <f t="shared" si="36"/>
        <v/>
      </c>
      <c r="I119" t="str">
        <f t="shared" si="37"/>
        <v/>
      </c>
      <c r="J119" t="str">
        <f t="shared" si="38"/>
        <v/>
      </c>
      <c r="K119" t="str">
        <f t="shared" si="29"/>
        <v/>
      </c>
      <c r="L119">
        <f t="shared" si="30"/>
        <v>38.609441836092877</v>
      </c>
      <c r="M119" t="str">
        <f t="shared" si="39"/>
        <v/>
      </c>
      <c r="S119">
        <f>E119*conversions!$G$12</f>
        <v>141.51028628044403</v>
      </c>
      <c r="T119">
        <f>F119*conversions!$F$12</f>
        <v>-1.8362634314015764</v>
      </c>
    </row>
    <row r="120" spans="1:20" x14ac:dyDescent="0.2">
      <c r="A120">
        <v>108.1508</v>
      </c>
      <c r="B120">
        <v>-0.99372450000000001</v>
      </c>
      <c r="C120">
        <f t="shared" si="31"/>
        <v>58.208180839612488</v>
      </c>
      <c r="D120">
        <f t="shared" si="32"/>
        <v>-1.9318004280000001</v>
      </c>
      <c r="E120">
        <f t="shared" si="33"/>
        <v>76.705623355909935</v>
      </c>
      <c r="F120">
        <f t="shared" si="34"/>
        <v>-3.600148646895768</v>
      </c>
      <c r="G120">
        <f t="shared" si="35"/>
        <v>-0.11512856322666438</v>
      </c>
      <c r="H120" t="str">
        <f t="shared" si="36"/>
        <v/>
      </c>
      <c r="I120" t="str">
        <f t="shared" si="37"/>
        <v/>
      </c>
      <c r="J120" t="str">
        <f t="shared" si="38"/>
        <v/>
      </c>
      <c r="K120" t="str">
        <f t="shared" si="29"/>
        <v/>
      </c>
      <c r="L120">
        <f t="shared" si="30"/>
        <v>38.905623355909931</v>
      </c>
      <c r="M120" t="str">
        <f t="shared" si="39"/>
        <v/>
      </c>
      <c r="S120">
        <f>E120*conversions!$G$12</f>
        <v>142.05881445514521</v>
      </c>
      <c r="T120">
        <f>F120*conversions!$F$12</f>
        <v>-1.8519164639631829</v>
      </c>
    </row>
    <row r="121" spans="1:20" x14ac:dyDescent="0.2">
      <c r="A121">
        <v>108.6524</v>
      </c>
      <c r="B121">
        <v>-1.002138</v>
      </c>
      <c r="C121">
        <f t="shared" si="31"/>
        <v>58.478148546824542</v>
      </c>
      <c r="D121">
        <f t="shared" si="32"/>
        <v>-1.9481562719999999</v>
      </c>
      <c r="E121">
        <f t="shared" si="33"/>
        <v>77.061381618218903</v>
      </c>
      <c r="F121">
        <f t="shared" si="34"/>
        <v>-3.6306297818991391</v>
      </c>
      <c r="G121">
        <f t="shared" si="35"/>
        <v>-0.11496836105445148</v>
      </c>
      <c r="H121" t="str">
        <f t="shared" si="36"/>
        <v/>
      </c>
      <c r="I121" t="str">
        <f t="shared" si="37"/>
        <v/>
      </c>
      <c r="J121" t="str">
        <f t="shared" si="38"/>
        <v/>
      </c>
      <c r="K121" t="str">
        <f t="shared" si="29"/>
        <v/>
      </c>
      <c r="L121">
        <f t="shared" si="30"/>
        <v>39.261381618218898</v>
      </c>
      <c r="M121" t="str">
        <f t="shared" si="39"/>
        <v/>
      </c>
      <c r="S121">
        <f>E121*conversions!$G$12</f>
        <v>142.71767875694141</v>
      </c>
      <c r="T121">
        <f>F121*conversions!$F$12</f>
        <v>-1.8675959598089171</v>
      </c>
    </row>
    <row r="122" spans="1:20" x14ac:dyDescent="0.2">
      <c r="A122">
        <v>109.32080000000001</v>
      </c>
      <c r="B122">
        <v>-1.0147440000000001</v>
      </c>
      <c r="C122">
        <f t="shared" si="31"/>
        <v>58.837890204520988</v>
      </c>
      <c r="D122">
        <f t="shared" si="32"/>
        <v>-1.9726623360000002</v>
      </c>
      <c r="E122">
        <f t="shared" si="33"/>
        <v>77.535442269190426</v>
      </c>
      <c r="F122">
        <f t="shared" si="34"/>
        <v>-3.6762998583064013</v>
      </c>
      <c r="G122">
        <f t="shared" si="35"/>
        <v>-0.11483428322996347</v>
      </c>
      <c r="H122" t="str">
        <f t="shared" si="36"/>
        <v/>
      </c>
      <c r="I122" t="str">
        <f t="shared" si="37"/>
        <v/>
      </c>
      <c r="J122" t="str">
        <f t="shared" si="38"/>
        <v/>
      </c>
      <c r="K122" t="str">
        <f t="shared" si="29"/>
        <v/>
      </c>
      <c r="L122">
        <f t="shared" si="30"/>
        <v>39.735442269190422</v>
      </c>
      <c r="M122" t="str">
        <f t="shared" si="39"/>
        <v/>
      </c>
      <c r="S122">
        <f>E122*conversions!$G$12</f>
        <v>143.59563908254069</v>
      </c>
      <c r="T122">
        <f>F122*conversions!$F$12</f>
        <v>-1.8910886471128128</v>
      </c>
    </row>
    <row r="123" spans="1:20" x14ac:dyDescent="0.2">
      <c r="A123">
        <v>110.15779999999999</v>
      </c>
      <c r="B123">
        <v>-1.0252950000000001</v>
      </c>
      <c r="C123">
        <f t="shared" si="31"/>
        <v>59.288374596340148</v>
      </c>
      <c r="D123">
        <f t="shared" si="32"/>
        <v>-1.9931734800000001</v>
      </c>
      <c r="E123">
        <f t="shared" si="33"/>
        <v>78.129081953306454</v>
      </c>
      <c r="F123">
        <f t="shared" si="34"/>
        <v>-3.7145249079790186</v>
      </c>
      <c r="G123">
        <f t="shared" si="35"/>
        <v>-0.1143837438328896</v>
      </c>
      <c r="H123" t="str">
        <f t="shared" si="36"/>
        <v/>
      </c>
      <c r="I123" t="str">
        <f t="shared" si="37"/>
        <v/>
      </c>
      <c r="J123" t="str">
        <f t="shared" si="38"/>
        <v/>
      </c>
      <c r="K123" t="str">
        <f t="shared" si="29"/>
        <v/>
      </c>
      <c r="L123">
        <f t="shared" si="30"/>
        <v>40.329081953306449</v>
      </c>
      <c r="M123" t="str">
        <f t="shared" si="39"/>
        <v/>
      </c>
      <c r="S123">
        <f>E123*conversions!$G$12</f>
        <v>144.69505977752357</v>
      </c>
      <c r="T123">
        <f>F123*conversions!$F$12</f>
        <v>-1.9107516126644071</v>
      </c>
    </row>
    <row r="124" spans="1:20" x14ac:dyDescent="0.2">
      <c r="A124">
        <v>110.5742</v>
      </c>
      <c r="B124">
        <v>-1.0378579999999999</v>
      </c>
      <c r="C124">
        <f t="shared" si="31"/>
        <v>59.512486544671688</v>
      </c>
      <c r="D124">
        <f t="shared" si="32"/>
        <v>-2.0175959519999997</v>
      </c>
      <c r="E124">
        <f t="shared" si="33"/>
        <v>78.424412376802167</v>
      </c>
      <c r="F124">
        <f t="shared" si="34"/>
        <v>-3.7600392003718808</v>
      </c>
      <c r="G124">
        <f t="shared" si="35"/>
        <v>-0.11455949608587818</v>
      </c>
      <c r="H124" t="str">
        <f t="shared" si="36"/>
        <v/>
      </c>
      <c r="I124" t="str">
        <f t="shared" si="37"/>
        <v/>
      </c>
      <c r="J124" t="str">
        <f t="shared" si="38"/>
        <v/>
      </c>
      <c r="K124" t="str">
        <f t="shared" si="29"/>
        <v/>
      </c>
      <c r="L124">
        <f t="shared" si="30"/>
        <v>40.624412376802162</v>
      </c>
      <c r="M124" t="str">
        <f t="shared" si="39"/>
        <v/>
      </c>
      <c r="S124">
        <f>E124*conversions!$G$12</f>
        <v>145.24201172183763</v>
      </c>
      <c r="T124">
        <f>F124*conversions!$F$12</f>
        <v>-1.9341641646712953</v>
      </c>
    </row>
    <row r="125" spans="1:20" x14ac:dyDescent="0.2">
      <c r="A125">
        <v>111.2426</v>
      </c>
      <c r="B125">
        <v>-1.0504640000000001</v>
      </c>
      <c r="C125">
        <f t="shared" si="31"/>
        <v>59.872228202368134</v>
      </c>
      <c r="D125">
        <f t="shared" si="32"/>
        <v>-2.0421020159999999</v>
      </c>
      <c r="E125">
        <f t="shared" si="33"/>
        <v>78.898473027773676</v>
      </c>
      <c r="F125">
        <f t="shared" si="34"/>
        <v>-3.8057092767791434</v>
      </c>
      <c r="G125">
        <f t="shared" si="35"/>
        <v>-0.11443101924218212</v>
      </c>
      <c r="H125" t="str">
        <f t="shared" si="36"/>
        <v/>
      </c>
      <c r="I125" t="str">
        <f t="shared" si="37"/>
        <v/>
      </c>
      <c r="J125" t="str">
        <f t="shared" si="38"/>
        <v/>
      </c>
      <c r="K125" t="str">
        <f t="shared" si="29"/>
        <v/>
      </c>
      <c r="L125">
        <f t="shared" si="30"/>
        <v>41.098473027773672</v>
      </c>
      <c r="M125" t="str">
        <f t="shared" si="39"/>
        <v/>
      </c>
      <c r="S125">
        <f>E125*conversions!$G$12</f>
        <v>146.11997204743685</v>
      </c>
      <c r="T125">
        <f>F125*conversions!$F$12</f>
        <v>-1.9576568519751913</v>
      </c>
    </row>
    <row r="126" spans="1:20" x14ac:dyDescent="0.2">
      <c r="A126">
        <v>111.911</v>
      </c>
      <c r="B126">
        <v>-1.063069</v>
      </c>
      <c r="C126">
        <f t="shared" si="31"/>
        <v>60.231969860064581</v>
      </c>
      <c r="D126">
        <f t="shared" si="32"/>
        <v>-2.0666061359999999</v>
      </c>
      <c r="E126">
        <f t="shared" si="33"/>
        <v>79.372533678745199</v>
      </c>
      <c r="F126">
        <f t="shared" si="34"/>
        <v>-3.8513757303023493</v>
      </c>
      <c r="G126">
        <f t="shared" si="35"/>
        <v>-0.11430428795021837</v>
      </c>
      <c r="H126" t="str">
        <f t="shared" si="36"/>
        <v/>
      </c>
      <c r="I126" t="str">
        <f t="shared" si="37"/>
        <v/>
      </c>
      <c r="J126" t="str">
        <f t="shared" si="38"/>
        <v/>
      </c>
      <c r="K126" t="str">
        <f t="shared" si="29"/>
        <v/>
      </c>
      <c r="L126">
        <f t="shared" si="30"/>
        <v>41.572533678745195</v>
      </c>
      <c r="M126" t="str">
        <f t="shared" si="39"/>
        <v/>
      </c>
      <c r="S126">
        <f>E126*conversions!$G$12</f>
        <v>146.99793237303612</v>
      </c>
      <c r="T126">
        <f>F126*conversions!$F$12</f>
        <v>-1.9811476756675284</v>
      </c>
    </row>
    <row r="127" spans="1:20" x14ac:dyDescent="0.2">
      <c r="A127">
        <v>112.5806</v>
      </c>
      <c r="B127">
        <v>-1.071509</v>
      </c>
      <c r="C127">
        <f t="shared" si="31"/>
        <v>60.59235737351991</v>
      </c>
      <c r="D127">
        <f t="shared" si="32"/>
        <v>-2.083013496</v>
      </c>
      <c r="E127">
        <f t="shared" si="33"/>
        <v>79.847445426038021</v>
      </c>
      <c r="F127">
        <f t="shared" si="34"/>
        <v>-3.881952871733199</v>
      </c>
      <c r="G127">
        <f t="shared" si="35"/>
        <v>-0.11395658906914076</v>
      </c>
      <c r="H127" t="str">
        <f t="shared" si="36"/>
        <v/>
      </c>
      <c r="I127" t="str">
        <f t="shared" si="37"/>
        <v/>
      </c>
      <c r="J127" t="str">
        <f t="shared" si="38"/>
        <v/>
      </c>
      <c r="K127" t="str">
        <f t="shared" si="29"/>
        <v/>
      </c>
      <c r="L127">
        <f t="shared" si="30"/>
        <v>42.047445426038017</v>
      </c>
      <c r="M127" t="str">
        <f t="shared" si="39"/>
        <v/>
      </c>
      <c r="S127">
        <f>E127*conversions!$G$12</f>
        <v>147.87746892902243</v>
      </c>
      <c r="T127">
        <f>F127*conversions!$F$12</f>
        <v>-1.9968765572195575</v>
      </c>
    </row>
    <row r="128" spans="1:20" x14ac:dyDescent="0.2">
      <c r="A128">
        <v>113.1644</v>
      </c>
      <c r="B128">
        <v>-1.086182</v>
      </c>
      <c r="C128">
        <f t="shared" si="31"/>
        <v>60.906566200215281</v>
      </c>
      <c r="D128">
        <f t="shared" si="32"/>
        <v>-2.111537808</v>
      </c>
      <c r="E128">
        <f t="shared" si="33"/>
        <v>80.261503786356954</v>
      </c>
      <c r="F128">
        <f t="shared" si="34"/>
        <v>-3.9351114494837742</v>
      </c>
      <c r="G128">
        <f t="shared" si="35"/>
        <v>-0.11404367531868816</v>
      </c>
      <c r="H128" t="str">
        <f t="shared" si="36"/>
        <v/>
      </c>
      <c r="I128" t="str">
        <f t="shared" si="37"/>
        <v/>
      </c>
      <c r="J128" t="str">
        <f t="shared" si="38"/>
        <v/>
      </c>
      <c r="K128" t="str">
        <f t="shared" si="29"/>
        <v/>
      </c>
      <c r="L128">
        <f t="shared" si="30"/>
        <v>42.46150378635695</v>
      </c>
      <c r="M128" t="str">
        <f t="shared" si="39"/>
        <v/>
      </c>
      <c r="S128">
        <f>E128*conversions!$G$12</f>
        <v>148.64430501233309</v>
      </c>
      <c r="T128">
        <f>F128*conversions!$F$12</f>
        <v>-2.0242213296144533</v>
      </c>
    </row>
    <row r="129" spans="1:20" x14ac:dyDescent="0.2">
      <c r="A129">
        <v>113.58199999999999</v>
      </c>
      <c r="B129">
        <v>-1.094581</v>
      </c>
      <c r="C129">
        <f t="shared" si="31"/>
        <v>61.131324004305696</v>
      </c>
      <c r="D129">
        <f t="shared" si="32"/>
        <v>-2.1278654640000001</v>
      </c>
      <c r="E129">
        <f t="shared" si="33"/>
        <v>80.55768530617398</v>
      </c>
      <c r="F129">
        <f t="shared" si="34"/>
        <v>-3.9655400526683371</v>
      </c>
      <c r="G129">
        <f t="shared" si="35"/>
        <v>-0.11399506381123342</v>
      </c>
      <c r="H129" t="str">
        <f t="shared" si="36"/>
        <v/>
      </c>
      <c r="I129" t="str">
        <f t="shared" si="37"/>
        <v/>
      </c>
      <c r="J129" t="str">
        <f t="shared" si="38"/>
        <v/>
      </c>
      <c r="K129" t="str">
        <f t="shared" si="29"/>
        <v/>
      </c>
      <c r="L129">
        <f t="shared" si="30"/>
        <v>42.757685306173975</v>
      </c>
      <c r="M129" t="str">
        <f t="shared" si="39"/>
        <v/>
      </c>
      <c r="S129">
        <f>E129*conversions!$G$12</f>
        <v>149.19283318703421</v>
      </c>
      <c r="T129">
        <f>F129*conversions!$F$12</f>
        <v>-2.0398738030925925</v>
      </c>
    </row>
    <row r="130" spans="1:20" x14ac:dyDescent="0.2">
      <c r="A130">
        <v>114.3338</v>
      </c>
      <c r="B130">
        <v>-1.109281</v>
      </c>
      <c r="C130">
        <f t="shared" si="31"/>
        <v>61.535952637244343</v>
      </c>
      <c r="D130">
        <f t="shared" si="32"/>
        <v>-2.1564422639999998</v>
      </c>
      <c r="E130">
        <f t="shared" si="33"/>
        <v>81.090897151476767</v>
      </c>
      <c r="F130">
        <f t="shared" si="34"/>
        <v>-4.018796448288418</v>
      </c>
      <c r="G130">
        <f t="shared" si="35"/>
        <v>-0.11388664584904662</v>
      </c>
      <c r="H130" t="str">
        <f t="shared" si="36"/>
        <v/>
      </c>
      <c r="I130" t="str">
        <f t="shared" si="37"/>
        <v/>
      </c>
      <c r="J130" t="str">
        <f t="shared" si="38"/>
        <v/>
      </c>
      <c r="K130" t="str">
        <f t="shared" si="29"/>
        <v/>
      </c>
      <c r="L130">
        <f t="shared" si="30"/>
        <v>43.290897151476763</v>
      </c>
      <c r="M130" t="str">
        <f t="shared" si="39"/>
        <v/>
      </c>
      <c r="S130">
        <f>E130*conversions!$G$12</f>
        <v>150.18034152453498</v>
      </c>
      <c r="T130">
        <f>F130*conversions!$F$12</f>
        <v>-2.0672688929995622</v>
      </c>
    </row>
    <row r="131" spans="1:20" x14ac:dyDescent="0.2">
      <c r="A131">
        <v>114.8336</v>
      </c>
      <c r="B131">
        <v>-1.1239399999999999</v>
      </c>
      <c r="C131">
        <f t="shared" si="31"/>
        <v>61.804951560818083</v>
      </c>
      <c r="D131">
        <f t="shared" si="32"/>
        <v>-2.18493936</v>
      </c>
      <c r="E131">
        <f t="shared" si="33"/>
        <v>81.445378769303773</v>
      </c>
      <c r="F131">
        <f t="shared" si="34"/>
        <v>-4.071904305662212</v>
      </c>
      <c r="G131">
        <f t="shared" si="35"/>
        <v>-0.1140691749868907</v>
      </c>
      <c r="H131" t="str">
        <f t="shared" si="36"/>
        <v/>
      </c>
      <c r="I131" t="str">
        <f t="shared" si="37"/>
        <v/>
      </c>
      <c r="J131" t="str">
        <f t="shared" si="38"/>
        <v/>
      </c>
      <c r="K131" t="str">
        <f t="shared" si="29"/>
        <v/>
      </c>
      <c r="L131">
        <f t="shared" si="30"/>
        <v>43.645378769303768</v>
      </c>
      <c r="M131" t="str">
        <f t="shared" si="39"/>
        <v/>
      </c>
      <c r="S131">
        <f>E131*conversions!$G$12</f>
        <v>150.83684148075059</v>
      </c>
      <c r="T131">
        <f>F131*conversions!$F$12</f>
        <v>-2.0945875748326417</v>
      </c>
    </row>
    <row r="132" spans="1:20" x14ac:dyDescent="0.2">
      <c r="A132">
        <v>115.4186</v>
      </c>
      <c r="B132">
        <v>-1.1344479999999999</v>
      </c>
      <c r="C132">
        <f t="shared" si="31"/>
        <v>62.119806243272329</v>
      </c>
      <c r="D132">
        <f t="shared" si="32"/>
        <v>-2.2053669119999997</v>
      </c>
      <c r="E132">
        <f t="shared" si="33"/>
        <v>81.860288225944018</v>
      </c>
      <c r="F132">
        <f t="shared" si="34"/>
        <v>-4.1099735713204311</v>
      </c>
      <c r="G132">
        <f t="shared" si="35"/>
        <v>-0.11393727180526962</v>
      </c>
      <c r="H132" t="str">
        <f t="shared" si="36"/>
        <v/>
      </c>
      <c r="I132" t="str">
        <f t="shared" si="37"/>
        <v/>
      </c>
      <c r="J132" t="str">
        <f t="shared" si="38"/>
        <v/>
      </c>
      <c r="K132" t="str">
        <f t="shared" si="29"/>
        <v/>
      </c>
      <c r="L132">
        <f t="shared" si="30"/>
        <v>44.060288225944014</v>
      </c>
      <c r="M132" t="str">
        <f t="shared" si="39"/>
        <v/>
      </c>
      <c r="S132">
        <f>E132*conversions!$G$12</f>
        <v>151.60525379444832</v>
      </c>
      <c r="T132">
        <f>F132*conversions!$F$12</f>
        <v>-2.1141704050872296</v>
      </c>
    </row>
    <row r="133" spans="1:20" x14ac:dyDescent="0.2">
      <c r="A133">
        <v>116.08759999999999</v>
      </c>
      <c r="B133">
        <v>-1.14497</v>
      </c>
      <c r="C133">
        <f t="shared" si="31"/>
        <v>62.47987082884822</v>
      </c>
      <c r="D133">
        <f t="shared" si="32"/>
        <v>-2.2258216800000001</v>
      </c>
      <c r="E133">
        <f t="shared" si="33"/>
        <v>82.334774425076191</v>
      </c>
      <c r="F133">
        <f t="shared" si="34"/>
        <v>-4.1480935573554314</v>
      </c>
      <c r="G133">
        <f t="shared" si="35"/>
        <v>-0.11371169514882203</v>
      </c>
      <c r="H133">
        <f t="shared" si="36"/>
        <v>8.7941701923556224</v>
      </c>
      <c r="I133">
        <f t="shared" si="37"/>
        <v>82.334774425076191</v>
      </c>
      <c r="J133">
        <f t="shared" si="38"/>
        <v>-4.1480935573554314</v>
      </c>
      <c r="K133" t="str">
        <f t="shared" si="29"/>
        <v/>
      </c>
      <c r="L133">
        <f t="shared" si="30"/>
        <v>44.534774425076186</v>
      </c>
      <c r="M133" t="str">
        <f t="shared" si="39"/>
        <v/>
      </c>
      <c r="S133">
        <f>E133*conversions!$G$12</f>
        <v>152.48400223524112</v>
      </c>
      <c r="T133">
        <f>F133*conversions!$F$12</f>
        <v>-2.1337793259036339</v>
      </c>
    </row>
    <row r="134" spans="1:20" x14ac:dyDescent="0.2">
      <c r="A134">
        <v>116.5046</v>
      </c>
      <c r="B134">
        <v>-1.1554500000000001</v>
      </c>
      <c r="C134">
        <f t="shared" si="31"/>
        <v>62.704305705059198</v>
      </c>
      <c r="D134">
        <f t="shared" si="32"/>
        <v>-2.2461948</v>
      </c>
      <c r="E134">
        <f t="shared" si="33"/>
        <v>82.630530396732567</v>
      </c>
      <c r="F134">
        <f t="shared" si="34"/>
        <v>-4.1860613822600881</v>
      </c>
      <c r="G134">
        <f t="shared" si="35"/>
        <v>-0.11377280722507793</v>
      </c>
      <c r="H134" t="str">
        <f t="shared" si="36"/>
        <v/>
      </c>
      <c r="I134" t="str">
        <f t="shared" si="37"/>
        <v/>
      </c>
      <c r="J134" t="str">
        <f t="shared" si="38"/>
        <v/>
      </c>
      <c r="K134" t="str">
        <f t="shared" si="29"/>
        <v/>
      </c>
      <c r="L134">
        <f t="shared" si="30"/>
        <v>44.830530396732563</v>
      </c>
      <c r="M134" t="str">
        <f t="shared" si="39"/>
        <v/>
      </c>
      <c r="S134">
        <f>E134*conversions!$G$12</f>
        <v>153.03174229474871</v>
      </c>
      <c r="T134">
        <f>F134*conversions!$F$12</f>
        <v>-2.1533099750345892</v>
      </c>
    </row>
    <row r="135" spans="1:20" x14ac:dyDescent="0.2">
      <c r="A135">
        <v>116.5034</v>
      </c>
      <c r="B135">
        <v>-1.1596139999999999</v>
      </c>
      <c r="C135">
        <f t="shared" si="31"/>
        <v>62.703659849300323</v>
      </c>
      <c r="D135">
        <f t="shared" si="32"/>
        <v>-2.2542896159999999</v>
      </c>
      <c r="E135">
        <f t="shared" si="33"/>
        <v>82.629679300411254</v>
      </c>
      <c r="F135">
        <f t="shared" si="34"/>
        <v>-4.2011470714683883</v>
      </c>
      <c r="G135">
        <f t="shared" si="35"/>
        <v>-0.11398674896389686</v>
      </c>
      <c r="H135" t="str">
        <f t="shared" si="36"/>
        <v/>
      </c>
      <c r="I135" t="str">
        <f t="shared" si="37"/>
        <v/>
      </c>
      <c r="J135" t="str">
        <f t="shared" si="38"/>
        <v/>
      </c>
      <c r="K135" t="str">
        <f t="shared" si="29"/>
        <v/>
      </c>
      <c r="L135">
        <f t="shared" si="30"/>
        <v>44.82967930041125</v>
      </c>
      <c r="M135" t="str">
        <f t="shared" si="39"/>
        <v/>
      </c>
      <c r="S135">
        <f>E135*conversions!$G$12</f>
        <v>153.03016606436165</v>
      </c>
      <c r="T135">
        <f>F135*conversions!$F$12</f>
        <v>-2.1610700535633387</v>
      </c>
    </row>
    <row r="136" spans="1:20" x14ac:dyDescent="0.2">
      <c r="A136">
        <v>117.33920000000001</v>
      </c>
      <c r="B136">
        <v>-1.174328</v>
      </c>
      <c r="C136">
        <f t="shared" si="31"/>
        <v>63.153498385360599</v>
      </c>
      <c r="D136">
        <f t="shared" si="32"/>
        <v>-2.282893632</v>
      </c>
      <c r="E136">
        <f t="shared" si="33"/>
        <v>83.222467888205983</v>
      </c>
      <c r="F136">
        <f t="shared" si="34"/>
        <v>-4.2544541874652513</v>
      </c>
      <c r="G136">
        <f t="shared" si="35"/>
        <v>-0.11378743044339637</v>
      </c>
      <c r="H136" t="str">
        <f t="shared" si="36"/>
        <v/>
      </c>
      <c r="I136" t="str">
        <f t="shared" si="37"/>
        <v/>
      </c>
      <c r="J136" t="str">
        <f t="shared" si="38"/>
        <v/>
      </c>
      <c r="K136" t="str">
        <f t="shared" si="29"/>
        <v/>
      </c>
      <c r="L136">
        <f t="shared" si="30"/>
        <v>45.422467888205979</v>
      </c>
      <c r="M136" t="str">
        <f t="shared" si="39"/>
        <v/>
      </c>
      <c r="S136">
        <f>E136*conversions!$G$12</f>
        <v>154.12801052895747</v>
      </c>
      <c r="T136">
        <f>F136*conversions!$F$12</f>
        <v>-2.1884912340321252</v>
      </c>
    </row>
    <row r="137" spans="1:20" x14ac:dyDescent="0.2">
      <c r="A137">
        <v>117.839</v>
      </c>
      <c r="B137">
        <v>-1.1889860000000001</v>
      </c>
      <c r="C137">
        <f t="shared" si="31"/>
        <v>63.422497308934332</v>
      </c>
      <c r="D137">
        <f t="shared" si="32"/>
        <v>-2.311388784</v>
      </c>
      <c r="E137">
        <f t="shared" si="33"/>
        <v>83.57694950603296</v>
      </c>
      <c r="F137">
        <f t="shared" si="34"/>
        <v>-4.3075584219549903</v>
      </c>
      <c r="G137">
        <f t="shared" si="35"/>
        <v>-0.11396498792289758</v>
      </c>
      <c r="H137" t="str">
        <f t="shared" si="36"/>
        <v/>
      </c>
      <c r="I137" t="str">
        <f t="shared" si="37"/>
        <v/>
      </c>
      <c r="J137" t="str">
        <f t="shared" si="38"/>
        <v/>
      </c>
      <c r="K137" t="str">
        <f t="shared" si="29"/>
        <v/>
      </c>
      <c r="L137">
        <f t="shared" si="30"/>
        <v>45.776949506032956</v>
      </c>
      <c r="M137" t="str">
        <f t="shared" si="39"/>
        <v/>
      </c>
      <c r="S137">
        <f>E137*conversions!$G$12</f>
        <v>154.78451048517306</v>
      </c>
      <c r="T137">
        <f>F137*conversions!$F$12</f>
        <v>-2.2158080522536467</v>
      </c>
    </row>
    <row r="138" spans="1:20" x14ac:dyDescent="0.2">
      <c r="A138">
        <v>118.7577</v>
      </c>
      <c r="B138">
        <v>-1.2078770000000001</v>
      </c>
      <c r="C138">
        <f t="shared" si="31"/>
        <v>63.916953713670608</v>
      </c>
      <c r="D138">
        <f t="shared" si="32"/>
        <v>-2.3481128880000002</v>
      </c>
      <c r="E138">
        <f t="shared" si="33"/>
        <v>84.22853466469175</v>
      </c>
      <c r="F138">
        <f t="shared" si="34"/>
        <v>-4.3759983246528789</v>
      </c>
      <c r="G138">
        <f t="shared" si="35"/>
        <v>-0.11388481112487518</v>
      </c>
      <c r="H138" t="str">
        <f t="shared" si="36"/>
        <v/>
      </c>
      <c r="I138" t="str">
        <f t="shared" si="37"/>
        <v/>
      </c>
      <c r="J138" t="str">
        <f t="shared" si="38"/>
        <v/>
      </c>
      <c r="K138" t="str">
        <f t="shared" si="29"/>
        <v/>
      </c>
      <c r="L138">
        <f t="shared" si="30"/>
        <v>46.428534664691746</v>
      </c>
      <c r="M138" t="str">
        <f t="shared" si="39"/>
        <v/>
      </c>
      <c r="S138">
        <f>E138*conversions!$G$12</f>
        <v>155.99124619900914</v>
      </c>
      <c r="T138">
        <f>F138*conversions!$F$12</f>
        <v>-2.2510135382014407</v>
      </c>
    </row>
    <row r="139" spans="1:20" x14ac:dyDescent="0.2">
      <c r="A139">
        <v>119.42610000000001</v>
      </c>
      <c r="B139">
        <v>-1.22048</v>
      </c>
      <c r="C139">
        <f t="shared" si="31"/>
        <v>64.276695371367055</v>
      </c>
      <c r="D139">
        <f t="shared" si="32"/>
        <v>-2.37261312</v>
      </c>
      <c r="E139">
        <f t="shared" si="33"/>
        <v>84.70259531566326</v>
      </c>
      <c r="F139">
        <f t="shared" si="34"/>
        <v>-4.4216575324079725</v>
      </c>
      <c r="G139">
        <f t="shared" si="35"/>
        <v>-0.11377077415707022</v>
      </c>
      <c r="H139" t="str">
        <f t="shared" si="36"/>
        <v/>
      </c>
      <c r="I139" t="str">
        <f t="shared" si="37"/>
        <v/>
      </c>
      <c r="J139" t="str">
        <f t="shared" si="38"/>
        <v/>
      </c>
      <c r="K139" t="str">
        <f t="shared" si="29"/>
        <v/>
      </c>
      <c r="L139">
        <f t="shared" si="30"/>
        <v>46.902595315663255</v>
      </c>
      <c r="M139" t="str">
        <f t="shared" si="39"/>
        <v/>
      </c>
      <c r="S139">
        <f>E139*conversions!$G$12</f>
        <v>156.86920652460836</v>
      </c>
      <c r="T139">
        <f>F139*conversions!$F$12</f>
        <v>-2.2745006346706611</v>
      </c>
    </row>
    <row r="140" spans="1:20" x14ac:dyDescent="0.2">
      <c r="A140">
        <v>120.0099</v>
      </c>
      <c r="B140">
        <v>-1.2351510000000001</v>
      </c>
      <c r="C140">
        <f t="shared" si="31"/>
        <v>64.590904198062432</v>
      </c>
      <c r="D140">
        <f t="shared" si="32"/>
        <v>-2.4011335440000003</v>
      </c>
      <c r="E140">
        <f t="shared" si="33"/>
        <v>85.116653675982192</v>
      </c>
      <c r="F140">
        <f t="shared" si="34"/>
        <v>-4.4748088643904369</v>
      </c>
      <c r="G140">
        <f t="shared" si="35"/>
        <v>-0.1138530528969158</v>
      </c>
      <c r="H140" t="str">
        <f t="shared" si="36"/>
        <v/>
      </c>
      <c r="I140" t="str">
        <f t="shared" si="37"/>
        <v/>
      </c>
      <c r="J140" t="str">
        <f t="shared" si="38"/>
        <v/>
      </c>
      <c r="K140" t="str">
        <f t="shared" si="29"/>
        <v/>
      </c>
      <c r="L140">
        <f t="shared" si="30"/>
        <v>47.316653675982188</v>
      </c>
      <c r="M140" t="str">
        <f t="shared" si="39"/>
        <v/>
      </c>
      <c r="S140">
        <f>E140*conversions!$G$12</f>
        <v>157.63604260791902</v>
      </c>
      <c r="T140">
        <f>F140*conversions!$F$12</f>
        <v>-2.3018416798424406</v>
      </c>
    </row>
    <row r="141" spans="1:20" x14ac:dyDescent="0.2">
      <c r="A141">
        <v>120.4263</v>
      </c>
      <c r="B141">
        <v>-1.2477119999999999</v>
      </c>
      <c r="C141">
        <f t="shared" si="31"/>
        <v>64.815016146393972</v>
      </c>
      <c r="D141">
        <f t="shared" si="32"/>
        <v>-2.4255521279999996</v>
      </c>
      <c r="E141">
        <f t="shared" si="33"/>
        <v>85.41198409947792</v>
      </c>
      <c r="F141">
        <f t="shared" si="34"/>
        <v>-4.5203159110151878</v>
      </c>
      <c r="G141">
        <f t="shared" si="35"/>
        <v>-0.11401417969165495</v>
      </c>
      <c r="H141" t="str">
        <f t="shared" si="36"/>
        <v/>
      </c>
      <c r="I141" t="str">
        <f t="shared" si="37"/>
        <v/>
      </c>
      <c r="J141" t="str">
        <f t="shared" si="38"/>
        <v/>
      </c>
      <c r="K141" t="str">
        <f t="shared" si="29"/>
        <v/>
      </c>
      <c r="L141">
        <f t="shared" si="30"/>
        <v>47.611984099477915</v>
      </c>
      <c r="M141" t="str">
        <f t="shared" si="39"/>
        <v/>
      </c>
      <c r="S141">
        <f>E141*conversions!$G$12</f>
        <v>158.18299455223311</v>
      </c>
      <c r="T141">
        <f>F141*conversions!$F$12</f>
        <v>-2.3252505046262124</v>
      </c>
    </row>
    <row r="142" spans="1:20" x14ac:dyDescent="0.2">
      <c r="A142">
        <v>121.0107</v>
      </c>
      <c r="B142">
        <v>-1.2603009999999999</v>
      </c>
      <c r="C142">
        <f t="shared" si="31"/>
        <v>65.129547900968774</v>
      </c>
      <c r="D142">
        <f t="shared" si="32"/>
        <v>-2.4500251439999996</v>
      </c>
      <c r="E142">
        <f t="shared" si="33"/>
        <v>85.826468007957487</v>
      </c>
      <c r="F142">
        <f t="shared" si="34"/>
        <v>-4.5659243983935012</v>
      </c>
      <c r="G142">
        <f t="shared" si="35"/>
        <v>-0.11399195071941795</v>
      </c>
      <c r="H142" t="str">
        <f t="shared" si="36"/>
        <v/>
      </c>
      <c r="I142" t="str">
        <f t="shared" si="37"/>
        <v/>
      </c>
      <c r="J142" t="str">
        <f t="shared" si="38"/>
        <v/>
      </c>
      <c r="K142" t="str">
        <f t="shared" si="29"/>
        <v/>
      </c>
      <c r="L142">
        <f t="shared" si="30"/>
        <v>48.026468007957483</v>
      </c>
      <c r="M142" t="str">
        <f t="shared" si="39"/>
        <v/>
      </c>
      <c r="S142">
        <f>E142*conversions!$G$12</f>
        <v>158.95061875073728</v>
      </c>
      <c r="T142">
        <f>F142*conversions!$F$12</f>
        <v>-2.3487115105336169</v>
      </c>
    </row>
    <row r="143" spans="1:20" x14ac:dyDescent="0.2">
      <c r="A143">
        <v>121.59399999999999</v>
      </c>
      <c r="B143">
        <v>-1.2770539999999999</v>
      </c>
      <c r="C143">
        <f t="shared" si="31"/>
        <v>65.443487621097944</v>
      </c>
      <c r="D143">
        <f t="shared" si="32"/>
        <v>-2.4825929759999998</v>
      </c>
      <c r="E143">
        <f t="shared" si="33"/>
        <v>86.240171744809203</v>
      </c>
      <c r="F143">
        <f t="shared" si="34"/>
        <v>-4.6266185749801148</v>
      </c>
      <c r="G143">
        <f t="shared" si="35"/>
        <v>-0.1141734467695141</v>
      </c>
      <c r="H143" t="str">
        <f t="shared" si="36"/>
        <v/>
      </c>
      <c r="I143" t="str">
        <f t="shared" si="37"/>
        <v/>
      </c>
      <c r="J143" t="str">
        <f t="shared" si="38"/>
        <v/>
      </c>
      <c r="K143" t="str">
        <f t="shared" si="29"/>
        <v/>
      </c>
      <c r="L143">
        <f t="shared" si="30"/>
        <v>48.440171744809199</v>
      </c>
      <c r="M143" t="str">
        <f t="shared" si="39"/>
        <v/>
      </c>
      <c r="S143">
        <f>E143*conversions!$G$12</f>
        <v>159.71679807138665</v>
      </c>
      <c r="T143">
        <f>F143*conversions!$F$12</f>
        <v>-2.3799325949697709</v>
      </c>
    </row>
    <row r="144" spans="1:20" x14ac:dyDescent="0.2">
      <c r="A144">
        <v>122.1784</v>
      </c>
      <c r="B144">
        <v>-1.289642</v>
      </c>
      <c r="C144">
        <f t="shared" si="31"/>
        <v>65.75801937567276</v>
      </c>
      <c r="D144">
        <f t="shared" si="32"/>
        <v>-2.5070640479999997</v>
      </c>
      <c r="E144">
        <f t="shared" si="33"/>
        <v>86.654655653288799</v>
      </c>
      <c r="F144">
        <f t="shared" si="34"/>
        <v>-4.6722234394743731</v>
      </c>
      <c r="G144">
        <f t="shared" si="35"/>
        <v>-0.11415053468863698</v>
      </c>
      <c r="H144" t="str">
        <f t="shared" si="36"/>
        <v/>
      </c>
      <c r="I144" t="str">
        <f t="shared" si="37"/>
        <v/>
      </c>
      <c r="J144" t="str">
        <f t="shared" si="38"/>
        <v/>
      </c>
      <c r="K144" t="str">
        <f t="shared" si="29"/>
        <v/>
      </c>
      <c r="L144">
        <f t="shared" si="30"/>
        <v>48.854655653288795</v>
      </c>
      <c r="M144" t="str">
        <f t="shared" si="39"/>
        <v/>
      </c>
      <c r="S144">
        <f>E144*conversions!$G$12</f>
        <v>160.48442226989087</v>
      </c>
      <c r="T144">
        <f>F144*conversions!$F$12</f>
        <v>-2.4033917372656175</v>
      </c>
    </row>
    <row r="145" spans="1:20" x14ac:dyDescent="0.2">
      <c r="A145">
        <v>122.4286</v>
      </c>
      <c r="B145">
        <v>-1.29593</v>
      </c>
      <c r="C145">
        <f t="shared" si="31"/>
        <v>65.892680301399352</v>
      </c>
      <c r="D145">
        <f t="shared" si="32"/>
        <v>-2.51928792</v>
      </c>
      <c r="E145">
        <f t="shared" si="33"/>
        <v>86.832109236282619</v>
      </c>
      <c r="F145">
        <f t="shared" si="34"/>
        <v>-4.6950041344171671</v>
      </c>
      <c r="G145">
        <f t="shared" si="35"/>
        <v>-0.11418411639751964</v>
      </c>
      <c r="H145" t="str">
        <f t="shared" si="36"/>
        <v/>
      </c>
      <c r="I145" t="str">
        <f t="shared" si="37"/>
        <v/>
      </c>
      <c r="J145" t="str">
        <f t="shared" si="38"/>
        <v/>
      </c>
      <c r="K145" t="str">
        <f t="shared" si="29"/>
        <v/>
      </c>
      <c r="L145">
        <f t="shared" si="30"/>
        <v>49.032109236282615</v>
      </c>
      <c r="M145" t="str">
        <f t="shared" si="39"/>
        <v/>
      </c>
      <c r="S145">
        <f>E145*conversions!$G$12</f>
        <v>160.81306630559541</v>
      </c>
      <c r="T145">
        <f>F145*conversions!$F$12</f>
        <v>-2.4151101267441906</v>
      </c>
    </row>
    <row r="146" spans="1:20" x14ac:dyDescent="0.2">
      <c r="A146">
        <v>122.8456</v>
      </c>
      <c r="B146">
        <v>-1.306408</v>
      </c>
      <c r="C146">
        <f t="shared" si="31"/>
        <v>66.11711517761033</v>
      </c>
      <c r="D146">
        <f t="shared" si="32"/>
        <v>-2.5396571519999998</v>
      </c>
      <c r="E146">
        <f t="shared" si="33"/>
        <v>87.127865207938996</v>
      </c>
      <c r="F146">
        <f t="shared" si="34"/>
        <v>-4.7329647135537121</v>
      </c>
      <c r="G146">
        <f t="shared" si="35"/>
        <v>-0.11423963892915948</v>
      </c>
      <c r="H146" t="str">
        <f t="shared" si="36"/>
        <v/>
      </c>
      <c r="I146" t="str">
        <f t="shared" si="37"/>
        <v/>
      </c>
      <c r="J146" t="str">
        <f t="shared" si="38"/>
        <v/>
      </c>
      <c r="K146" t="str">
        <f t="shared" si="29"/>
        <v/>
      </c>
      <c r="L146">
        <f t="shared" si="30"/>
        <v>49.327865207938991</v>
      </c>
      <c r="M146" t="str">
        <f t="shared" si="39"/>
        <v/>
      </c>
      <c r="S146">
        <f>E146*conversions!$G$12</f>
        <v>161.36080636510303</v>
      </c>
      <c r="T146">
        <f>F146*conversions!$F$12</f>
        <v>-2.4346370486520295</v>
      </c>
    </row>
    <row r="147" spans="1:20" x14ac:dyDescent="0.2">
      <c r="A147">
        <v>123.84829999999999</v>
      </c>
      <c r="B147">
        <v>-1.3253109999999999</v>
      </c>
      <c r="C147">
        <f t="shared" si="31"/>
        <v>66.656781485468244</v>
      </c>
      <c r="D147">
        <f t="shared" si="32"/>
        <v>-2.5764045839999996</v>
      </c>
      <c r="E147">
        <f t="shared" si="33"/>
        <v>87.839027109089713</v>
      </c>
      <c r="F147">
        <f t="shared" si="34"/>
        <v>-4.8014480908602701</v>
      </c>
      <c r="G147">
        <f t="shared" si="35"/>
        <v>-0.11407213650762703</v>
      </c>
      <c r="H147" t="str">
        <f t="shared" si="36"/>
        <v/>
      </c>
      <c r="I147" t="str">
        <f t="shared" si="37"/>
        <v/>
      </c>
      <c r="J147" t="str">
        <f t="shared" si="38"/>
        <v/>
      </c>
      <c r="K147" t="str">
        <f t="shared" si="29"/>
        <v/>
      </c>
      <c r="L147">
        <f t="shared" si="30"/>
        <v>50.039027109089709</v>
      </c>
      <c r="M147" t="str">
        <f t="shared" si="39"/>
        <v/>
      </c>
      <c r="S147">
        <f>E147*conversions!$G$12</f>
        <v>162.67787820603417</v>
      </c>
      <c r="T147">
        <f>F147*conversions!$F$12</f>
        <v>-2.4698648979385229</v>
      </c>
    </row>
    <row r="148" spans="1:20" x14ac:dyDescent="0.2">
      <c r="A148">
        <v>124.43089999999999</v>
      </c>
      <c r="B148">
        <v>-1.3441449999999999</v>
      </c>
      <c r="C148">
        <f t="shared" si="31"/>
        <v>66.970344456404732</v>
      </c>
      <c r="D148">
        <f t="shared" si="32"/>
        <v>-2.6130178799999997</v>
      </c>
      <c r="E148">
        <f t="shared" si="33"/>
        <v>88.252234373087319</v>
      </c>
      <c r="F148">
        <f t="shared" si="34"/>
        <v>-4.8696814891669788</v>
      </c>
      <c r="G148">
        <f t="shared" si="35"/>
        <v>-0.11434760914457612</v>
      </c>
      <c r="H148" t="str">
        <f t="shared" si="36"/>
        <v/>
      </c>
      <c r="I148" t="str">
        <f t="shared" si="37"/>
        <v/>
      </c>
      <c r="J148" t="str">
        <f t="shared" si="38"/>
        <v/>
      </c>
      <c r="K148" t="str">
        <f t="shared" si="29"/>
        <v/>
      </c>
      <c r="L148">
        <f t="shared" si="30"/>
        <v>50.452234373087315</v>
      </c>
      <c r="M148" t="str">
        <f t="shared" si="39"/>
        <v/>
      </c>
      <c r="S148">
        <f>E148*conversions!$G$12</f>
        <v>163.44313805895771</v>
      </c>
      <c r="T148">
        <f>F148*conversions!$F$12</f>
        <v>-2.5049641580274939</v>
      </c>
    </row>
    <row r="149" spans="1:20" x14ac:dyDescent="0.2">
      <c r="A149">
        <v>125.01479999999999</v>
      </c>
      <c r="B149">
        <v>-1.358814</v>
      </c>
      <c r="C149">
        <f t="shared" ref="C149:C180" si="40">A149*1/1.858</f>
        <v>67.28460710441334</v>
      </c>
      <c r="D149">
        <f t="shared" ref="D149:D180" si="41">B149*1.944</f>
        <v>-2.6415344159999998</v>
      </c>
      <c r="E149">
        <f t="shared" ref="E149:E180" si="42">C149/COS($B$2/180*PI())^(0.5)*SQRT($B$7)</f>
        <v>88.666363658099684</v>
      </c>
      <c r="F149">
        <f t="shared" ref="F149:F180" si="43">D149/COS($B$2:$B$2/180*PI())^(1.5)*SQRT($B$7)</f>
        <v>-4.9228255753813306</v>
      </c>
      <c r="G149">
        <f t="shared" ref="G149:G180" si="44">($B$6+F149)/(E149-$B$5)</f>
        <v>-0.11442279375348163</v>
      </c>
      <c r="H149" t="str">
        <f t="shared" ref="H149:H180" si="45">IF(G149=$G$3,-1/G149,"")</f>
        <v/>
      </c>
      <c r="I149" t="str">
        <f t="shared" ref="I149:I180" si="46">IF(G149=$G$3,E149,"")</f>
        <v/>
      </c>
      <c r="J149" t="str">
        <f t="shared" ref="J149:J180" si="47">IF(G149=$G$3,F149,"")</f>
        <v/>
      </c>
      <c r="K149" t="str">
        <f t="shared" si="29"/>
        <v/>
      </c>
      <c r="L149">
        <f t="shared" si="30"/>
        <v>50.866363658099679</v>
      </c>
      <c r="M149" t="str">
        <f t="shared" ref="M149:M180" si="48">IF(L149=$G$9,-1/G149,"")</f>
        <v/>
      </c>
      <c r="S149">
        <f>E149*conversions!$G$12</f>
        <v>164.21010549480062</v>
      </c>
      <c r="T149">
        <f>F149*conversions!$F$12</f>
        <v>-2.5323014759761562</v>
      </c>
    </row>
    <row r="150" spans="1:20" x14ac:dyDescent="0.2">
      <c r="A150">
        <v>125.5986</v>
      </c>
      <c r="B150">
        <v>-1.3734839999999999</v>
      </c>
      <c r="C150">
        <f t="shared" si="40"/>
        <v>67.598815931108717</v>
      </c>
      <c r="D150">
        <f t="shared" si="41"/>
        <v>-2.6700528959999996</v>
      </c>
      <c r="E150">
        <f t="shared" si="42"/>
        <v>89.080422018418616</v>
      </c>
      <c r="F150">
        <f t="shared" si="43"/>
        <v>-4.9759732844797391</v>
      </c>
      <c r="G150">
        <f t="shared" si="44"/>
        <v>-0.11449732567556348</v>
      </c>
      <c r="H150" t="str">
        <f t="shared" si="45"/>
        <v/>
      </c>
      <c r="I150" t="str">
        <f t="shared" si="46"/>
        <v/>
      </c>
      <c r="J150" t="str">
        <f t="shared" si="47"/>
        <v/>
      </c>
      <c r="K150" t="str">
        <f t="shared" ref="K150:K197" si="49">IF(F150=$G$6,E150,"")</f>
        <v/>
      </c>
      <c r="L150">
        <f t="shared" ref="L150:L197" si="50">ABS(E150-$G$8)</f>
        <v>51.280422018418612</v>
      </c>
      <c r="M150" t="str">
        <f t="shared" si="48"/>
        <v/>
      </c>
      <c r="S150">
        <f>E150*conversions!$G$12</f>
        <v>164.97694157811128</v>
      </c>
      <c r="T150">
        <f>F150*conversions!$F$12</f>
        <v>-2.5596406575363777</v>
      </c>
    </row>
    <row r="151" spans="1:20" x14ac:dyDescent="0.2">
      <c r="A151">
        <v>126.0984</v>
      </c>
      <c r="B151">
        <v>-1.3881399999999999</v>
      </c>
      <c r="C151">
        <f t="shared" si="40"/>
        <v>67.86781485468245</v>
      </c>
      <c r="D151">
        <f t="shared" si="41"/>
        <v>-2.69854416</v>
      </c>
      <c r="E151">
        <f t="shared" si="42"/>
        <v>89.434903636245622</v>
      </c>
      <c r="F151">
        <f t="shared" si="43"/>
        <v>-5.0290702732013663</v>
      </c>
      <c r="G151">
        <f t="shared" si="44"/>
        <v>-0.11465818006832969</v>
      </c>
      <c r="H151" t="str">
        <f t="shared" si="45"/>
        <v/>
      </c>
      <c r="I151" t="str">
        <f t="shared" si="46"/>
        <v/>
      </c>
      <c r="J151" t="str">
        <f t="shared" si="47"/>
        <v/>
      </c>
      <c r="K151" t="str">
        <f t="shared" si="49"/>
        <v/>
      </c>
      <c r="L151">
        <f t="shared" si="50"/>
        <v>51.634903636245618</v>
      </c>
      <c r="M151" t="str">
        <f t="shared" si="48"/>
        <v/>
      </c>
      <c r="S151">
        <f>E151*conversions!$G$12</f>
        <v>165.63344153432689</v>
      </c>
      <c r="T151">
        <f>F151*conversions!$F$12</f>
        <v>-2.5869537485347829</v>
      </c>
    </row>
    <row r="152" spans="1:20" x14ac:dyDescent="0.2">
      <c r="A152">
        <v>126.8503</v>
      </c>
      <c r="B152">
        <v>-1.402836</v>
      </c>
      <c r="C152">
        <f t="shared" si="40"/>
        <v>68.272497308934334</v>
      </c>
      <c r="D152">
        <f t="shared" si="41"/>
        <v>-2.7271131839999998</v>
      </c>
      <c r="E152">
        <f t="shared" si="42"/>
        <v>89.968186406241855</v>
      </c>
      <c r="F152">
        <f t="shared" si="43"/>
        <v>-5.0823121772852238</v>
      </c>
      <c r="G152">
        <f t="shared" si="44"/>
        <v>-0.11455724896683395</v>
      </c>
      <c r="H152" t="str">
        <f t="shared" si="45"/>
        <v/>
      </c>
      <c r="I152" t="str">
        <f t="shared" si="46"/>
        <v/>
      </c>
      <c r="J152" t="str">
        <f t="shared" si="47"/>
        <v/>
      </c>
      <c r="K152" t="str">
        <f t="shared" si="49"/>
        <v/>
      </c>
      <c r="L152">
        <f t="shared" si="50"/>
        <v>52.168186406241851</v>
      </c>
      <c r="M152" t="str">
        <f t="shared" si="48"/>
        <v/>
      </c>
      <c r="S152">
        <f>E152*conversions!$G$12</f>
        <v>166.62108122435993</v>
      </c>
      <c r="T152">
        <f>F152*conversions!$F$12</f>
        <v>-2.614341383995519</v>
      </c>
    </row>
    <row r="153" spans="1:20" x14ac:dyDescent="0.2">
      <c r="A153">
        <v>127.4341</v>
      </c>
      <c r="B153">
        <v>-1.417505</v>
      </c>
      <c r="C153">
        <f t="shared" si="40"/>
        <v>68.586706135629711</v>
      </c>
      <c r="D153">
        <f t="shared" si="41"/>
        <v>-2.7556297199999999</v>
      </c>
      <c r="E153">
        <f t="shared" si="42"/>
        <v>90.382244766560788</v>
      </c>
      <c r="F153">
        <f t="shared" si="43"/>
        <v>-5.1354562634995764</v>
      </c>
      <c r="G153">
        <f t="shared" si="44"/>
        <v>-0.11462979504000204</v>
      </c>
      <c r="H153" t="str">
        <f t="shared" si="45"/>
        <v/>
      </c>
      <c r="I153" t="str">
        <f t="shared" si="46"/>
        <v/>
      </c>
      <c r="J153" t="str">
        <f t="shared" si="47"/>
        <v/>
      </c>
      <c r="K153" t="str">
        <f t="shared" si="49"/>
        <v/>
      </c>
      <c r="L153">
        <f t="shared" si="50"/>
        <v>52.582244766560784</v>
      </c>
      <c r="M153" t="str">
        <f t="shared" si="48"/>
        <v/>
      </c>
      <c r="S153">
        <f>E153*conversions!$G$12</f>
        <v>167.38791730767059</v>
      </c>
      <c r="T153">
        <f>F153*conversions!$F$12</f>
        <v>-2.6416787019441821</v>
      </c>
    </row>
    <row r="154" spans="1:20" x14ac:dyDescent="0.2">
      <c r="A154">
        <v>128.10140000000001</v>
      </c>
      <c r="B154">
        <v>-1.434269</v>
      </c>
      <c r="C154">
        <f t="shared" si="40"/>
        <v>68.945855758880526</v>
      </c>
      <c r="D154">
        <f t="shared" si="41"/>
        <v>-2.7882189359999998</v>
      </c>
      <c r="E154">
        <f t="shared" si="42"/>
        <v>90.855525245904445</v>
      </c>
      <c r="F154">
        <f t="shared" si="43"/>
        <v>-5.1961902918108045</v>
      </c>
      <c r="G154">
        <f t="shared" si="44"/>
        <v>-0.11471164703044551</v>
      </c>
      <c r="H154" t="str">
        <f t="shared" si="45"/>
        <v/>
      </c>
      <c r="I154" t="str">
        <f t="shared" si="46"/>
        <v/>
      </c>
      <c r="J154" t="str">
        <f t="shared" si="47"/>
        <v/>
      </c>
      <c r="K154" t="str">
        <f t="shared" si="49"/>
        <v/>
      </c>
      <c r="L154">
        <f t="shared" si="50"/>
        <v>53.055525245904441</v>
      </c>
      <c r="M154" t="str">
        <f t="shared" si="48"/>
        <v/>
      </c>
      <c r="S154">
        <f>E154*conversions!$G$12</f>
        <v>168.26443275541504</v>
      </c>
      <c r="T154">
        <f>F154*conversions!$F$12</f>
        <v>-2.6729202861074777</v>
      </c>
    </row>
    <row r="155" spans="1:20" x14ac:dyDescent="0.2">
      <c r="A155">
        <v>128.6</v>
      </c>
      <c r="B155">
        <v>-1.4530879999999999</v>
      </c>
      <c r="C155">
        <f t="shared" si="40"/>
        <v>69.214208826695369</v>
      </c>
      <c r="D155">
        <f t="shared" si="41"/>
        <v>-2.8248030719999999</v>
      </c>
      <c r="E155">
        <f t="shared" si="42"/>
        <v>91.20915576741011</v>
      </c>
      <c r="F155">
        <f t="shared" si="43"/>
        <v>-5.264369346856677</v>
      </c>
      <c r="G155">
        <f t="shared" si="44"/>
        <v>-0.11505878967184612</v>
      </c>
      <c r="H155" t="str">
        <f t="shared" si="45"/>
        <v/>
      </c>
      <c r="I155" t="str">
        <f t="shared" si="46"/>
        <v/>
      </c>
      <c r="J155" t="str">
        <f t="shared" si="47"/>
        <v/>
      </c>
      <c r="K155" t="str">
        <f t="shared" si="49"/>
        <v/>
      </c>
      <c r="L155">
        <f t="shared" si="50"/>
        <v>53.409155767410105</v>
      </c>
      <c r="M155" t="str">
        <f t="shared" si="48"/>
        <v/>
      </c>
      <c r="S155">
        <f>E155*conversions!$G$12</f>
        <v>168.91935648124354</v>
      </c>
      <c r="T155">
        <f>F155*conversions!$F$12</f>
        <v>-2.7079915920230744</v>
      </c>
    </row>
    <row r="156" spans="1:20" x14ac:dyDescent="0.2">
      <c r="A156">
        <v>129.26849999999999</v>
      </c>
      <c r="B156">
        <v>-1.4656880000000001</v>
      </c>
      <c r="C156">
        <f t="shared" si="40"/>
        <v>69.574004305705046</v>
      </c>
      <c r="D156">
        <f t="shared" si="41"/>
        <v>-2.8492974719999999</v>
      </c>
      <c r="E156">
        <f t="shared" si="42"/>
        <v>91.683287343075065</v>
      </c>
      <c r="F156">
        <f t="shared" si="43"/>
        <v>-5.3100176859596031</v>
      </c>
      <c r="G156">
        <f t="shared" si="44"/>
        <v>-0.11494750817417279</v>
      </c>
      <c r="H156" t="str">
        <f t="shared" si="45"/>
        <v/>
      </c>
      <c r="I156" t="str">
        <f t="shared" si="46"/>
        <v/>
      </c>
      <c r="J156" t="str">
        <f t="shared" si="47"/>
        <v/>
      </c>
      <c r="K156" t="str">
        <f t="shared" si="49"/>
        <v/>
      </c>
      <c r="L156">
        <f t="shared" si="50"/>
        <v>53.883287343075061</v>
      </c>
      <c r="M156" t="str">
        <f t="shared" si="48"/>
        <v/>
      </c>
      <c r="S156">
        <f>E156*conversions!$G$12</f>
        <v>169.79744815937502</v>
      </c>
      <c r="T156">
        <f>F156*conversions!$F$12</f>
        <v>-2.7314730976576196</v>
      </c>
    </row>
    <row r="157" spans="1:20" x14ac:dyDescent="0.2">
      <c r="A157">
        <v>129.76769999999999</v>
      </c>
      <c r="B157">
        <v>-1.482424</v>
      </c>
      <c r="C157">
        <f t="shared" si="40"/>
        <v>69.842680301399341</v>
      </c>
      <c r="D157">
        <f t="shared" si="41"/>
        <v>-2.881832256</v>
      </c>
      <c r="E157">
        <f t="shared" si="42"/>
        <v>92.037343412741393</v>
      </c>
      <c r="F157">
        <f t="shared" si="43"/>
        <v>-5.3706502735172688</v>
      </c>
      <c r="G157">
        <f t="shared" si="44"/>
        <v>-0.11519553474304663</v>
      </c>
      <c r="H157" t="str">
        <f t="shared" si="45"/>
        <v/>
      </c>
      <c r="I157" t="str">
        <f t="shared" si="46"/>
        <v/>
      </c>
      <c r="J157" t="str">
        <f t="shared" si="47"/>
        <v/>
      </c>
      <c r="K157" t="str">
        <f t="shared" si="49"/>
        <v/>
      </c>
      <c r="L157">
        <f t="shared" si="50"/>
        <v>54.237343412741389</v>
      </c>
      <c r="M157" t="str">
        <f t="shared" si="48"/>
        <v/>
      </c>
      <c r="S157">
        <f>E157*conversions!$G$12</f>
        <v>170.45316000039708</v>
      </c>
      <c r="T157">
        <f>F157*conversions!$F$12</f>
        <v>-2.7626625006972829</v>
      </c>
    </row>
    <row r="158" spans="1:20" x14ac:dyDescent="0.2">
      <c r="A158">
        <v>130.26820000000001</v>
      </c>
      <c r="B158">
        <v>-1.4949969999999999</v>
      </c>
      <c r="C158">
        <f t="shared" si="40"/>
        <v>70.11205597416577</v>
      </c>
      <c r="D158">
        <f t="shared" si="41"/>
        <v>-2.9062741679999999</v>
      </c>
      <c r="E158">
        <f t="shared" si="42"/>
        <v>92.392321503422508</v>
      </c>
      <c r="F158">
        <f t="shared" si="43"/>
        <v>-5.4162007947506901</v>
      </c>
      <c r="G158">
        <f t="shared" si="44"/>
        <v>-0.11525324225100153</v>
      </c>
      <c r="H158" t="str">
        <f t="shared" si="45"/>
        <v/>
      </c>
      <c r="I158" t="str">
        <f t="shared" si="46"/>
        <v/>
      </c>
      <c r="J158" t="str">
        <f t="shared" si="47"/>
        <v/>
      </c>
      <c r="K158" t="str">
        <f t="shared" si="49"/>
        <v/>
      </c>
      <c r="L158">
        <f t="shared" si="50"/>
        <v>54.592321503422504</v>
      </c>
      <c r="M158" t="str">
        <f t="shared" si="48"/>
        <v/>
      </c>
      <c r="S158">
        <f>E158*conversions!$G$12</f>
        <v>171.11057942433848</v>
      </c>
      <c r="T158">
        <f>F158*conversions!$F$12</f>
        <v>-2.7860936888197547</v>
      </c>
    </row>
    <row r="159" spans="1:20" x14ac:dyDescent="0.2">
      <c r="A159">
        <v>131.35130000000001</v>
      </c>
      <c r="B159">
        <v>-1.5264009999999999</v>
      </c>
      <c r="C159">
        <f t="shared" si="40"/>
        <v>70.694994617868673</v>
      </c>
      <c r="D159">
        <f t="shared" si="41"/>
        <v>-2.9673235439999996</v>
      </c>
      <c r="E159">
        <f t="shared" si="42"/>
        <v>93.160506858101215</v>
      </c>
      <c r="F159">
        <f t="shared" si="43"/>
        <v>-5.5299738456386516</v>
      </c>
      <c r="G159">
        <f t="shared" si="44"/>
        <v>-0.11556291439628069</v>
      </c>
      <c r="H159" t="str">
        <f t="shared" si="45"/>
        <v/>
      </c>
      <c r="I159" t="str">
        <f t="shared" si="46"/>
        <v/>
      </c>
      <c r="J159" t="str">
        <f t="shared" si="47"/>
        <v/>
      </c>
      <c r="K159" t="str">
        <f t="shared" si="49"/>
        <v/>
      </c>
      <c r="L159">
        <f t="shared" si="50"/>
        <v>55.360506858101211</v>
      </c>
      <c r="M159" t="str">
        <f t="shared" si="48"/>
        <v/>
      </c>
      <c r="S159">
        <f>E159*conversions!$G$12</f>
        <v>172.53325870120347</v>
      </c>
      <c r="T159">
        <f>F159*conversions!$F$12</f>
        <v>-2.8446185461965223</v>
      </c>
    </row>
    <row r="160" spans="1:20" x14ac:dyDescent="0.2">
      <c r="A160">
        <v>132.102</v>
      </c>
      <c r="B160">
        <v>-1.5452589999999999</v>
      </c>
      <c r="C160">
        <f t="shared" si="40"/>
        <v>71.099031216361681</v>
      </c>
      <c r="D160">
        <f t="shared" si="41"/>
        <v>-3.0039834959999996</v>
      </c>
      <c r="E160">
        <f t="shared" si="42"/>
        <v>93.692938531776136</v>
      </c>
      <c r="F160">
        <f t="shared" si="43"/>
        <v>-5.5982941931626993</v>
      </c>
      <c r="G160">
        <f t="shared" si="44"/>
        <v>-0.11564570215044201</v>
      </c>
      <c r="H160" t="str">
        <f t="shared" si="45"/>
        <v/>
      </c>
      <c r="I160" t="str">
        <f t="shared" si="46"/>
        <v/>
      </c>
      <c r="J160" t="str">
        <f t="shared" si="47"/>
        <v/>
      </c>
      <c r="K160" t="str">
        <f t="shared" si="49"/>
        <v/>
      </c>
      <c r="L160">
        <f t="shared" si="50"/>
        <v>55.892938531776132</v>
      </c>
      <c r="M160" t="str">
        <f t="shared" si="48"/>
        <v/>
      </c>
      <c r="S160">
        <f>E160*conversions!$G$12</f>
        <v>173.51932216084941</v>
      </c>
      <c r="T160">
        <f>F160*conversions!$F$12</f>
        <v>-2.8797625329628924</v>
      </c>
    </row>
    <row r="161" spans="1:20" x14ac:dyDescent="0.2">
      <c r="A161">
        <v>132.7687</v>
      </c>
      <c r="B161">
        <v>-1.564103</v>
      </c>
      <c r="C161">
        <f t="shared" si="40"/>
        <v>71.457857911733043</v>
      </c>
      <c r="D161">
        <f t="shared" si="41"/>
        <v>-3.0406162320000001</v>
      </c>
      <c r="E161">
        <f t="shared" si="42"/>
        <v>94.165793462959115</v>
      </c>
      <c r="F161">
        <f t="shared" si="43"/>
        <v>-5.6665638203099666</v>
      </c>
      <c r="G161">
        <f t="shared" si="44"/>
        <v>-0.11581037719622041</v>
      </c>
      <c r="H161" t="str">
        <f t="shared" si="45"/>
        <v/>
      </c>
      <c r="I161" t="str">
        <f t="shared" si="46"/>
        <v/>
      </c>
      <c r="J161" t="str">
        <f t="shared" si="47"/>
        <v/>
      </c>
      <c r="K161" t="str">
        <f t="shared" si="49"/>
        <v/>
      </c>
      <c r="L161">
        <f t="shared" si="50"/>
        <v>56.365793462959111</v>
      </c>
      <c r="M161" t="str">
        <f t="shared" si="48"/>
        <v/>
      </c>
      <c r="S161">
        <f>E161*conversions!$G$12</f>
        <v>174.39504949340028</v>
      </c>
      <c r="T161">
        <f>F161*conversions!$F$12</f>
        <v>-2.9148804291674466</v>
      </c>
    </row>
    <row r="162" spans="1:20" x14ac:dyDescent="0.2">
      <c r="A162">
        <v>133.43469999999999</v>
      </c>
      <c r="B162">
        <v>-1.585029</v>
      </c>
      <c r="C162">
        <f t="shared" si="40"/>
        <v>71.816307857911724</v>
      </c>
      <c r="D162">
        <f t="shared" si="41"/>
        <v>-3.0812963760000001</v>
      </c>
      <c r="E162">
        <f t="shared" si="42"/>
        <v>94.638151921287999</v>
      </c>
      <c r="F162">
        <f t="shared" si="43"/>
        <v>-5.7423762920613832</v>
      </c>
      <c r="G162">
        <f t="shared" si="44"/>
        <v>-0.11606477522297635</v>
      </c>
      <c r="H162" t="str">
        <f t="shared" si="45"/>
        <v/>
      </c>
      <c r="I162" t="str">
        <f t="shared" si="46"/>
        <v/>
      </c>
      <c r="J162" t="str">
        <f t="shared" si="47"/>
        <v/>
      </c>
      <c r="K162" t="str">
        <f t="shared" si="49"/>
        <v/>
      </c>
      <c r="L162">
        <f t="shared" si="50"/>
        <v>56.838151921287995</v>
      </c>
      <c r="M162" t="str">
        <f t="shared" si="48"/>
        <v/>
      </c>
      <c r="S162">
        <f>E162*conversions!$G$12</f>
        <v>175.26985735822538</v>
      </c>
      <c r="T162">
        <f>F162*conversions!$F$12</f>
        <v>-2.9538783646363753</v>
      </c>
    </row>
    <row r="163" spans="1:20" x14ac:dyDescent="0.2">
      <c r="A163">
        <v>134.01740000000001</v>
      </c>
      <c r="B163">
        <v>-1.6038589999999999</v>
      </c>
      <c r="C163">
        <f t="shared" si="40"/>
        <v>72.12992465016147</v>
      </c>
      <c r="D163">
        <f t="shared" si="41"/>
        <v>-3.1179018959999998</v>
      </c>
      <c r="E163">
        <f t="shared" si="42"/>
        <v>95.05143010997908</v>
      </c>
      <c r="F163">
        <f t="shared" si="43"/>
        <v>-5.8105951988318685</v>
      </c>
      <c r="G163">
        <f t="shared" si="44"/>
        <v>-0.11630763996492589</v>
      </c>
      <c r="H163" t="str">
        <f t="shared" si="45"/>
        <v/>
      </c>
      <c r="I163" t="str">
        <f t="shared" si="46"/>
        <v/>
      </c>
      <c r="J163" t="str">
        <f t="shared" si="47"/>
        <v/>
      </c>
      <c r="K163" t="str">
        <f t="shared" si="49"/>
        <v/>
      </c>
      <c r="L163">
        <f t="shared" si="50"/>
        <v>57.251430109979076</v>
      </c>
      <c r="M163" t="str">
        <f t="shared" si="48"/>
        <v/>
      </c>
      <c r="S163">
        <f>E163*conversions!$G$12</f>
        <v>176.03524856368128</v>
      </c>
      <c r="T163">
        <f>F163*conversions!$F$12</f>
        <v>-2.9889701702791132</v>
      </c>
    </row>
    <row r="164" spans="1:20" x14ac:dyDescent="0.2">
      <c r="A164">
        <v>134.68469999999999</v>
      </c>
      <c r="B164">
        <v>-1.6206210000000001</v>
      </c>
      <c r="C164">
        <f t="shared" si="40"/>
        <v>72.489074273412257</v>
      </c>
      <c r="D164">
        <f t="shared" si="41"/>
        <v>-3.1504872239999999</v>
      </c>
      <c r="E164">
        <f t="shared" si="42"/>
        <v>95.524710589322694</v>
      </c>
      <c r="F164">
        <f t="shared" si="43"/>
        <v>-5.8713219813749848</v>
      </c>
      <c r="G164">
        <f t="shared" si="44"/>
        <v>-0.11637537903974737</v>
      </c>
      <c r="H164" t="str">
        <f t="shared" si="45"/>
        <v/>
      </c>
      <c r="I164" t="str">
        <f t="shared" si="46"/>
        <v/>
      </c>
      <c r="J164" t="str">
        <f t="shared" si="47"/>
        <v/>
      </c>
      <c r="K164" t="str">
        <f t="shared" si="49"/>
        <v/>
      </c>
      <c r="L164">
        <f t="shared" si="50"/>
        <v>57.72471058932269</v>
      </c>
      <c r="M164" t="str">
        <f t="shared" si="48"/>
        <v/>
      </c>
      <c r="S164">
        <f>E164*conversions!$G$12</f>
        <v>176.91176401142565</v>
      </c>
      <c r="T164">
        <f>F164*conversions!$F$12</f>
        <v>-3.0202080272192919</v>
      </c>
    </row>
    <row r="165" spans="1:20" x14ac:dyDescent="0.2">
      <c r="A165">
        <v>135.26679999999999</v>
      </c>
      <c r="B165">
        <v>-1.6415329999999999</v>
      </c>
      <c r="C165">
        <f t="shared" si="40"/>
        <v>72.802368137782551</v>
      </c>
      <c r="D165">
        <f t="shared" si="41"/>
        <v>-3.1911401519999996</v>
      </c>
      <c r="E165">
        <f t="shared" si="42"/>
        <v>95.937563229853097</v>
      </c>
      <c r="F165">
        <f t="shared" si="43"/>
        <v>-5.9470837327496202</v>
      </c>
      <c r="G165">
        <f t="shared" si="44"/>
        <v>-0.11670425879495311</v>
      </c>
      <c r="H165" t="str">
        <f t="shared" si="45"/>
        <v/>
      </c>
      <c r="I165" t="str">
        <f t="shared" si="46"/>
        <v/>
      </c>
      <c r="J165" t="str">
        <f t="shared" si="47"/>
        <v/>
      </c>
      <c r="K165" t="str">
        <f t="shared" si="49"/>
        <v/>
      </c>
      <c r="L165">
        <f t="shared" si="50"/>
        <v>58.137563229853093</v>
      </c>
      <c r="M165" t="str">
        <f t="shared" si="48"/>
        <v/>
      </c>
      <c r="S165">
        <f>E165*conversions!$G$12</f>
        <v>177.67636710168796</v>
      </c>
      <c r="T165">
        <f>F165*conversions!$F$12</f>
        <v>-3.0591798721264043</v>
      </c>
    </row>
    <row r="166" spans="1:20" x14ac:dyDescent="0.2">
      <c r="A166">
        <v>135.51580000000001</v>
      </c>
      <c r="B166">
        <v>-1.6519820000000001</v>
      </c>
      <c r="C166">
        <f t="shared" si="40"/>
        <v>72.936383207750268</v>
      </c>
      <c r="D166">
        <f t="shared" si="41"/>
        <v>-3.2114530079999999</v>
      </c>
      <c r="E166">
        <f t="shared" si="42"/>
        <v>96.114165716525633</v>
      </c>
      <c r="F166">
        <f t="shared" si="43"/>
        <v>-5.9849392482485486</v>
      </c>
      <c r="G166">
        <f t="shared" si="44"/>
        <v>-0.11690846506316048</v>
      </c>
      <c r="H166" t="str">
        <f t="shared" si="45"/>
        <v/>
      </c>
      <c r="I166" t="str">
        <f t="shared" si="46"/>
        <v/>
      </c>
      <c r="J166" t="str">
        <f t="shared" si="47"/>
        <v/>
      </c>
      <c r="K166" t="str">
        <f t="shared" si="49"/>
        <v/>
      </c>
      <c r="L166">
        <f t="shared" si="50"/>
        <v>58.314165716525629</v>
      </c>
      <c r="M166" t="str">
        <f t="shared" si="48"/>
        <v/>
      </c>
      <c r="S166">
        <f>E166*conversions!$G$12</f>
        <v>178.00343490700547</v>
      </c>
      <c r="T166">
        <f>F166*conversions!$F$12</f>
        <v>-3.0786527492990534</v>
      </c>
    </row>
    <row r="167" spans="1:20" x14ac:dyDescent="0.2">
      <c r="A167">
        <v>137.93119999999999</v>
      </c>
      <c r="B167">
        <v>-1.72523</v>
      </c>
      <c r="C167">
        <f t="shared" si="40"/>
        <v>74.236383207750265</v>
      </c>
      <c r="D167">
        <f t="shared" si="41"/>
        <v>-3.3538471200000002</v>
      </c>
      <c r="E167">
        <f t="shared" si="42"/>
        <v>97.827280761942433</v>
      </c>
      <c r="F167">
        <f t="shared" si="43"/>
        <v>-6.2503082595668973</v>
      </c>
      <c r="G167">
        <f t="shared" si="44"/>
        <v>-0.11766390706010466</v>
      </c>
      <c r="H167" t="str">
        <f t="shared" si="45"/>
        <v/>
      </c>
      <c r="I167" t="str">
        <f t="shared" si="46"/>
        <v/>
      </c>
      <c r="J167" t="str">
        <f t="shared" si="47"/>
        <v/>
      </c>
      <c r="K167" t="str">
        <f t="shared" si="49"/>
        <v/>
      </c>
      <c r="L167">
        <f t="shared" si="50"/>
        <v>60.027280761942428</v>
      </c>
      <c r="M167" t="str">
        <f t="shared" si="48"/>
        <v/>
      </c>
      <c r="S167">
        <f>E167*conversions!$G$12</f>
        <v>181.17612397111739</v>
      </c>
      <c r="T167">
        <f>F167*conversions!$F$12</f>
        <v>-3.2151585687212116</v>
      </c>
    </row>
    <row r="168" spans="1:20" x14ac:dyDescent="0.2">
      <c r="A168">
        <v>138.93090000000001</v>
      </c>
      <c r="B168">
        <v>-1.754534</v>
      </c>
      <c r="C168">
        <f t="shared" si="40"/>
        <v>74.774434876210975</v>
      </c>
      <c r="D168">
        <f t="shared" si="41"/>
        <v>-3.4108140960000002</v>
      </c>
      <c r="E168">
        <f t="shared" si="42"/>
        <v>98.536314922289876</v>
      </c>
      <c r="F168">
        <f t="shared" si="43"/>
        <v>-6.3564732539377049</v>
      </c>
      <c r="G168">
        <f t="shared" si="44"/>
        <v>-0.1179256390612098</v>
      </c>
      <c r="H168" t="str">
        <f t="shared" si="45"/>
        <v/>
      </c>
      <c r="I168" t="str">
        <f t="shared" si="46"/>
        <v/>
      </c>
      <c r="J168" t="str">
        <f t="shared" si="47"/>
        <v/>
      </c>
      <c r="K168" t="str">
        <f t="shared" si="49"/>
        <v/>
      </c>
      <c r="L168">
        <f t="shared" si="50"/>
        <v>60.736314922289871</v>
      </c>
      <c r="M168" t="str">
        <f t="shared" si="48"/>
        <v/>
      </c>
      <c r="S168">
        <f>E168*conversions!$G$12</f>
        <v>182.48925523608085</v>
      </c>
      <c r="T168">
        <f>F168*conversions!$F$12</f>
        <v>-3.2697698418255552</v>
      </c>
    </row>
    <row r="169" spans="1:20" x14ac:dyDescent="0.2">
      <c r="A169">
        <v>140.09809999999999</v>
      </c>
      <c r="B169">
        <v>-1.7859449999999999</v>
      </c>
      <c r="C169">
        <f t="shared" si="40"/>
        <v>75.402637244348753</v>
      </c>
      <c r="D169">
        <f t="shared" si="41"/>
        <v>-3.4718770799999996</v>
      </c>
      <c r="E169">
        <f t="shared" si="42"/>
        <v>99.364147944153942</v>
      </c>
      <c r="F169">
        <f t="shared" si="43"/>
        <v>-6.4702716650140575</v>
      </c>
      <c r="G169">
        <f t="shared" si="44"/>
        <v>-0.11811008199906391</v>
      </c>
      <c r="H169" t="str">
        <f t="shared" si="45"/>
        <v/>
      </c>
      <c r="I169" t="str">
        <f t="shared" si="46"/>
        <v/>
      </c>
      <c r="J169" t="str">
        <f t="shared" si="47"/>
        <v/>
      </c>
      <c r="K169" t="str">
        <f t="shared" si="49"/>
        <v/>
      </c>
      <c r="L169">
        <f t="shared" si="50"/>
        <v>61.564147944153937</v>
      </c>
      <c r="M169" t="str">
        <f t="shared" si="48"/>
        <v/>
      </c>
      <c r="S169">
        <f>E169*conversions!$G$12</f>
        <v>184.02240199257312</v>
      </c>
      <c r="T169">
        <f>F169*conversions!$F$12</f>
        <v>-3.3283077444832307</v>
      </c>
    </row>
    <row r="170" spans="1:20" x14ac:dyDescent="0.2">
      <c r="A170">
        <v>142.1763</v>
      </c>
      <c r="B170">
        <v>-1.863297</v>
      </c>
      <c r="C170">
        <f t="shared" si="40"/>
        <v>76.521151776103338</v>
      </c>
      <c r="D170">
        <f t="shared" si="41"/>
        <v>-3.6222493679999999</v>
      </c>
      <c r="E170">
        <f t="shared" si="42"/>
        <v>100.83810492328172</v>
      </c>
      <c r="F170">
        <f t="shared" si="43"/>
        <v>-6.7505089924973607</v>
      </c>
      <c r="G170">
        <f t="shared" si="44"/>
        <v>-0.11930042921821177</v>
      </c>
      <c r="H170" t="str">
        <f t="shared" si="45"/>
        <v/>
      </c>
      <c r="I170" t="str">
        <f t="shared" si="46"/>
        <v/>
      </c>
      <c r="J170" t="str">
        <f t="shared" si="47"/>
        <v/>
      </c>
      <c r="K170" t="str">
        <f t="shared" si="49"/>
        <v/>
      </c>
      <c r="L170">
        <f t="shared" si="50"/>
        <v>63.038104923281715</v>
      </c>
      <c r="M170" t="str">
        <f t="shared" si="48"/>
        <v/>
      </c>
      <c r="S170">
        <f>E170*conversions!$G$12</f>
        <v>186.75217031791775</v>
      </c>
      <c r="T170">
        <f>F170*conversions!$F$12</f>
        <v>-3.4724618257406421</v>
      </c>
    </row>
    <row r="171" spans="1:20" x14ac:dyDescent="0.2">
      <c r="A171">
        <v>142.92529999999999</v>
      </c>
      <c r="B171">
        <v>-1.888395</v>
      </c>
      <c r="C171">
        <f t="shared" si="40"/>
        <v>76.924273412271248</v>
      </c>
      <c r="D171">
        <f t="shared" si="41"/>
        <v>-3.6710398799999999</v>
      </c>
      <c r="E171">
        <f t="shared" si="42"/>
        <v>101.3693308771681</v>
      </c>
      <c r="F171">
        <f t="shared" si="43"/>
        <v>-6.8414361365295244</v>
      </c>
      <c r="G171">
        <f t="shared" si="44"/>
        <v>-0.11960756436226906</v>
      </c>
      <c r="H171" t="str">
        <f t="shared" si="45"/>
        <v/>
      </c>
      <c r="I171" t="str">
        <f t="shared" si="46"/>
        <v/>
      </c>
      <c r="J171" t="str">
        <f t="shared" si="47"/>
        <v/>
      </c>
      <c r="K171" t="str">
        <f t="shared" si="49"/>
        <v/>
      </c>
      <c r="L171">
        <f t="shared" si="50"/>
        <v>63.569330877168092</v>
      </c>
      <c r="M171" t="str">
        <f t="shared" si="48"/>
        <v/>
      </c>
      <c r="S171">
        <f>E171*conversions!$G$12</f>
        <v>187.73600078451531</v>
      </c>
      <c r="T171">
        <f>F171*conversions!$F$12</f>
        <v>-3.5192347486307871</v>
      </c>
    </row>
    <row r="172" spans="1:20" x14ac:dyDescent="0.2">
      <c r="A172">
        <v>143.67420000000001</v>
      </c>
      <c r="B172">
        <v>-1.9134930000000001</v>
      </c>
      <c r="C172">
        <f t="shared" si="40"/>
        <v>77.327341227125942</v>
      </c>
      <c r="D172">
        <f t="shared" si="41"/>
        <v>-3.719830392</v>
      </c>
      <c r="E172">
        <f t="shared" si="42"/>
        <v>101.90048590636107</v>
      </c>
      <c r="F172">
        <f t="shared" si="43"/>
        <v>-6.9323632805616882</v>
      </c>
      <c r="G172">
        <f t="shared" si="44"/>
        <v>-0.11991117752291509</v>
      </c>
      <c r="H172" t="str">
        <f t="shared" si="45"/>
        <v/>
      </c>
      <c r="I172" t="str">
        <f t="shared" si="46"/>
        <v/>
      </c>
      <c r="J172" t="str">
        <f t="shared" si="47"/>
        <v/>
      </c>
      <c r="K172" t="str">
        <f t="shared" si="49"/>
        <v/>
      </c>
      <c r="L172">
        <f t="shared" si="50"/>
        <v>64.100485906361058</v>
      </c>
      <c r="M172" t="str">
        <f t="shared" si="48"/>
        <v/>
      </c>
      <c r="S172">
        <f>E172*conversions!$G$12</f>
        <v>188.7196998985807</v>
      </c>
      <c r="T172">
        <f>F172*conversions!$F$12</f>
        <v>-3.5660076715209321</v>
      </c>
    </row>
    <row r="173" spans="1:20" x14ac:dyDescent="0.2">
      <c r="A173">
        <v>144.75450000000001</v>
      </c>
      <c r="B173">
        <v>-1.955295</v>
      </c>
      <c r="C173">
        <f t="shared" si="40"/>
        <v>77.90877287405813</v>
      </c>
      <c r="D173">
        <f t="shared" si="41"/>
        <v>-3.80109348</v>
      </c>
      <c r="E173">
        <f t="shared" si="42"/>
        <v>102.66668536962338</v>
      </c>
      <c r="F173">
        <f t="shared" si="43"/>
        <v>-7.0838070798617325</v>
      </c>
      <c r="G173">
        <f t="shared" si="44"/>
        <v>-0.12056575072810009</v>
      </c>
      <c r="H173" t="str">
        <f t="shared" si="45"/>
        <v/>
      </c>
      <c r="I173" t="str">
        <f t="shared" si="46"/>
        <v/>
      </c>
      <c r="J173" t="str">
        <f t="shared" si="47"/>
        <v/>
      </c>
      <c r="K173" t="str">
        <f t="shared" si="49"/>
        <v/>
      </c>
      <c r="L173">
        <f t="shared" si="50"/>
        <v>64.866685369623383</v>
      </c>
      <c r="M173" t="str">
        <f t="shared" si="48"/>
        <v/>
      </c>
      <c r="S173">
        <f>E173*conversions!$G$12</f>
        <v>190.13870130454251</v>
      </c>
      <c r="T173">
        <f>F173*conversions!$F$12</f>
        <v>-3.643910361880875</v>
      </c>
    </row>
    <row r="174" spans="1:20" x14ac:dyDescent="0.2">
      <c r="A174">
        <v>145.83709999999999</v>
      </c>
      <c r="B174">
        <v>-1.9887699999999999</v>
      </c>
      <c r="C174">
        <f t="shared" si="40"/>
        <v>78.491442411194825</v>
      </c>
      <c r="D174">
        <f t="shared" si="41"/>
        <v>-3.8661688799999996</v>
      </c>
      <c r="E174">
        <f t="shared" si="42"/>
        <v>103.43451610083487</v>
      </c>
      <c r="F174">
        <f t="shared" si="43"/>
        <v>-7.2050831236292305</v>
      </c>
      <c r="G174">
        <f t="shared" si="44"/>
        <v>-0.12087850864258476</v>
      </c>
      <c r="H174" t="str">
        <f t="shared" si="45"/>
        <v/>
      </c>
      <c r="I174" t="str">
        <f t="shared" si="46"/>
        <v/>
      </c>
      <c r="J174" t="str">
        <f t="shared" si="47"/>
        <v/>
      </c>
      <c r="K174" t="str">
        <f t="shared" si="49"/>
        <v/>
      </c>
      <c r="L174">
        <f t="shared" si="50"/>
        <v>65.634516100834873</v>
      </c>
      <c r="M174" t="str">
        <f t="shared" si="48"/>
        <v/>
      </c>
      <c r="S174">
        <f>E174*conversions!$G$12</f>
        <v>191.5607238187462</v>
      </c>
      <c r="T174">
        <f>F174*conversions!$F$12</f>
        <v>-3.706294758794876</v>
      </c>
    </row>
    <row r="175" spans="1:20" x14ac:dyDescent="0.2">
      <c r="A175">
        <v>146.75290000000001</v>
      </c>
      <c r="B175">
        <v>-2.0180560000000001</v>
      </c>
      <c r="C175">
        <f t="shared" si="40"/>
        <v>78.984337997847149</v>
      </c>
      <c r="D175">
        <f t="shared" si="41"/>
        <v>-3.9231008640000002</v>
      </c>
      <c r="E175">
        <f t="shared" si="42"/>
        <v>104.08404444338383</v>
      </c>
      <c r="F175">
        <f t="shared" si="43"/>
        <v>-7.3111829060870361</v>
      </c>
      <c r="G175">
        <f t="shared" si="44"/>
        <v>-0.12117699113364538</v>
      </c>
      <c r="H175" t="str">
        <f t="shared" si="45"/>
        <v/>
      </c>
      <c r="I175" t="str">
        <f t="shared" si="46"/>
        <v/>
      </c>
      <c r="J175" t="str">
        <f t="shared" si="47"/>
        <v/>
      </c>
      <c r="K175" t="str">
        <f t="shared" si="49"/>
        <v/>
      </c>
      <c r="L175">
        <f t="shared" si="50"/>
        <v>66.284044443383834</v>
      </c>
      <c r="M175" t="str">
        <f t="shared" si="48"/>
        <v/>
      </c>
      <c r="S175">
        <f>E175*conversions!$G$12</f>
        <v>192.76365030914687</v>
      </c>
      <c r="T175">
        <f>F175*conversions!$F$12</f>
        <v>-3.7608724868911714</v>
      </c>
    </row>
    <row r="176" spans="1:20" x14ac:dyDescent="0.2">
      <c r="A176">
        <v>147.7492</v>
      </c>
      <c r="B176">
        <v>-2.0598429999999999</v>
      </c>
      <c r="C176">
        <f t="shared" si="40"/>
        <v>79.520559741657692</v>
      </c>
      <c r="D176">
        <f t="shared" si="41"/>
        <v>-4.0043347919999999</v>
      </c>
      <c r="E176">
        <f t="shared" si="42"/>
        <v>104.7906671641542</v>
      </c>
      <c r="F176">
        <f t="shared" si="43"/>
        <v>-7.4625723621262416</v>
      </c>
      <c r="G176">
        <f t="shared" si="44"/>
        <v>-0.12188315879616533</v>
      </c>
      <c r="H176" t="str">
        <f t="shared" si="45"/>
        <v/>
      </c>
      <c r="I176" t="str">
        <f t="shared" si="46"/>
        <v/>
      </c>
      <c r="J176" t="str">
        <f t="shared" si="47"/>
        <v/>
      </c>
      <c r="K176" t="str">
        <f t="shared" si="49"/>
        <v/>
      </c>
      <c r="L176">
        <f t="shared" si="50"/>
        <v>66.990667164154189</v>
      </c>
      <c r="M176" t="str">
        <f t="shared" si="48"/>
        <v/>
      </c>
      <c r="S176">
        <f>E176*conversions!$G$12</f>
        <v>194.07231558801359</v>
      </c>
      <c r="T176">
        <f>F176*conversions!$F$12</f>
        <v>-3.8387472230777386</v>
      </c>
    </row>
    <row r="177" spans="1:20" x14ac:dyDescent="0.2">
      <c r="A177">
        <v>148.99809999999999</v>
      </c>
      <c r="B177">
        <v>-2.099586</v>
      </c>
      <c r="C177">
        <f t="shared" si="40"/>
        <v>80.192734122712594</v>
      </c>
      <c r="D177">
        <f t="shared" si="41"/>
        <v>-4.0815951840000002</v>
      </c>
      <c r="E177">
        <f t="shared" si="42"/>
        <v>105.67644566056103</v>
      </c>
      <c r="F177">
        <f t="shared" si="43"/>
        <v>-7.6065566431554199</v>
      </c>
      <c r="G177">
        <f t="shared" si="44"/>
        <v>-0.12226632933960017</v>
      </c>
      <c r="H177" t="str">
        <f t="shared" si="45"/>
        <v/>
      </c>
      <c r="I177" t="str">
        <f t="shared" si="46"/>
        <v/>
      </c>
      <c r="J177" t="str">
        <f t="shared" si="47"/>
        <v/>
      </c>
      <c r="K177" t="str">
        <f t="shared" si="49"/>
        <v/>
      </c>
      <c r="L177">
        <f t="shared" si="50"/>
        <v>67.876445660561018</v>
      </c>
      <c r="M177" t="str">
        <f t="shared" si="48"/>
        <v/>
      </c>
      <c r="S177">
        <f>E177*conversions!$G$12</f>
        <v>195.71277736335904</v>
      </c>
      <c r="T177">
        <f>F177*conversions!$F$12</f>
        <v>-3.9128127372391477</v>
      </c>
    </row>
    <row r="178" spans="1:20" x14ac:dyDescent="0.2">
      <c r="A178">
        <v>151.24510000000001</v>
      </c>
      <c r="B178">
        <v>-2.1748690000000002</v>
      </c>
      <c r="C178">
        <f t="shared" si="40"/>
        <v>81.402099031216366</v>
      </c>
      <c r="D178">
        <f t="shared" si="41"/>
        <v>-4.2279453360000003</v>
      </c>
      <c r="E178">
        <f t="shared" si="42"/>
        <v>107.27012352222022</v>
      </c>
      <c r="F178">
        <f t="shared" si="43"/>
        <v>-7.8792982235272975</v>
      </c>
      <c r="G178">
        <f t="shared" si="44"/>
        <v>-0.12308100977227061</v>
      </c>
      <c r="H178" t="str">
        <f t="shared" si="45"/>
        <v/>
      </c>
      <c r="I178" t="str">
        <f t="shared" si="46"/>
        <v/>
      </c>
      <c r="J178" t="str">
        <f t="shared" si="47"/>
        <v/>
      </c>
      <c r="K178" t="str">
        <f t="shared" si="49"/>
        <v/>
      </c>
      <c r="L178">
        <f t="shared" si="50"/>
        <v>69.470123522220206</v>
      </c>
      <c r="M178" t="str">
        <f t="shared" si="48"/>
        <v/>
      </c>
      <c r="S178">
        <f>E178*conversions!$G$12</f>
        <v>198.66426876315185</v>
      </c>
      <c r="T178">
        <f>F178*conversions!$F$12</f>
        <v>-4.0531110061824416</v>
      </c>
    </row>
    <row r="179" spans="1:20" x14ac:dyDescent="0.2">
      <c r="A179">
        <v>152.49109999999999</v>
      </c>
      <c r="B179">
        <v>-2.2250160000000001</v>
      </c>
      <c r="C179">
        <f t="shared" si="40"/>
        <v>82.072712594187294</v>
      </c>
      <c r="D179">
        <f t="shared" si="41"/>
        <v>-4.3254311039999997</v>
      </c>
      <c r="E179">
        <f t="shared" si="42"/>
        <v>108.15384520251719</v>
      </c>
      <c r="F179">
        <f t="shared" si="43"/>
        <v>-8.0609749902728911</v>
      </c>
      <c r="G179">
        <f t="shared" si="44"/>
        <v>-0.12383660648634942</v>
      </c>
      <c r="H179" t="str">
        <f t="shared" si="45"/>
        <v/>
      </c>
      <c r="I179" t="str">
        <f t="shared" si="46"/>
        <v/>
      </c>
      <c r="J179" t="str">
        <f t="shared" si="47"/>
        <v/>
      </c>
      <c r="K179" t="str">
        <f t="shared" si="49"/>
        <v/>
      </c>
      <c r="L179">
        <f t="shared" si="50"/>
        <v>70.353845202517192</v>
      </c>
      <c r="M179" t="str">
        <f t="shared" si="48"/>
        <v/>
      </c>
      <c r="S179">
        <f>E179*conversions!$G$12</f>
        <v>200.30092131506186</v>
      </c>
      <c r="T179">
        <f>F179*conversions!$F$12</f>
        <v>-4.146565534996375</v>
      </c>
    </row>
    <row r="180" spans="1:20" x14ac:dyDescent="0.2">
      <c r="A180">
        <v>153.7371</v>
      </c>
      <c r="B180">
        <v>-2.2751619999999999</v>
      </c>
      <c r="C180">
        <f t="shared" si="40"/>
        <v>82.743326157158236</v>
      </c>
      <c r="D180">
        <f t="shared" si="41"/>
        <v>-4.422914928</v>
      </c>
      <c r="E180">
        <f t="shared" si="42"/>
        <v>109.0375668828142</v>
      </c>
      <c r="F180">
        <f t="shared" si="43"/>
        <v>-8.2426481341344289</v>
      </c>
      <c r="G180">
        <f t="shared" si="44"/>
        <v>-0.12457845103623712</v>
      </c>
      <c r="H180" t="str">
        <f t="shared" si="45"/>
        <v/>
      </c>
      <c r="I180" t="str">
        <f t="shared" si="46"/>
        <v/>
      </c>
      <c r="J180" t="str">
        <f t="shared" si="47"/>
        <v/>
      </c>
      <c r="K180" t="str">
        <f t="shared" si="49"/>
        <v/>
      </c>
      <c r="L180">
        <f t="shared" si="50"/>
        <v>71.237566882814207</v>
      </c>
      <c r="M180" t="str">
        <f t="shared" si="48"/>
        <v/>
      </c>
      <c r="S180">
        <f>E180*conversions!$G$12</f>
        <v>201.93757386697192</v>
      </c>
      <c r="T180">
        <f>F180*conversions!$F$12</f>
        <v>-4.2400182001987501</v>
      </c>
    </row>
    <row r="181" spans="1:20" x14ac:dyDescent="0.2">
      <c r="A181">
        <v>154.9837</v>
      </c>
      <c r="B181">
        <v>-2.323226</v>
      </c>
      <c r="C181">
        <f t="shared" ref="C181:C197" si="51">A181*1/1.858</f>
        <v>83.414262648008602</v>
      </c>
      <c r="D181">
        <f t="shared" ref="D181:D197" si="52">B181*1.944</f>
        <v>-4.5163513440000003</v>
      </c>
      <c r="E181">
        <f t="shared" ref="E181:E197" si="53">C181/COS($B$2/180*PI())^(0.5)*SQRT($B$7)</f>
        <v>109.92171411127184</v>
      </c>
      <c r="F181">
        <f t="shared" ref="F181:F197" si="54">D181/COS($B$2:$B$2/180*PI())^(1.5)*SQRT($B$7)</f>
        <v>-8.4167784333918174</v>
      </c>
      <c r="G181">
        <f t="shared" ref="G181:G197" si="55">($B$6+F181)/(E181-$B$5)</f>
        <v>-0.12522964272766701</v>
      </c>
      <c r="H181" t="str">
        <f t="shared" ref="H181:H197" si="56">IF(G181=$G$3,-1/G181,"")</f>
        <v/>
      </c>
      <c r="I181" t="str">
        <f t="shared" ref="I181:I197" si="57">IF(G181=$G$3,E181,"")</f>
        <v/>
      </c>
      <c r="J181" t="str">
        <f t="shared" ref="J181:J197" si="58">IF(G181=$G$3,F181,"")</f>
        <v/>
      </c>
      <c r="K181" t="str">
        <f t="shared" si="49"/>
        <v/>
      </c>
      <c r="L181">
        <f t="shared" si="50"/>
        <v>72.121714111271842</v>
      </c>
      <c r="M181" t="str">
        <f t="shared" ref="M181:M197" si="59">IF(L181=$G$9,-1/G181,"")</f>
        <v/>
      </c>
      <c r="S181">
        <f>E181*conversions!$G$12</f>
        <v>203.57501453407545</v>
      </c>
      <c r="T181">
        <f>F181*conversions!$F$12</f>
        <v>-4.3295908261367506</v>
      </c>
    </row>
    <row r="182" spans="1:20" x14ac:dyDescent="0.2">
      <c r="A182">
        <v>156.64689999999999</v>
      </c>
      <c r="B182">
        <v>-2.3838400000000002</v>
      </c>
      <c r="C182">
        <f t="shared" si="51"/>
        <v>84.309418729816997</v>
      </c>
      <c r="D182">
        <f t="shared" si="52"/>
        <v>-4.6341849599999998</v>
      </c>
      <c r="E182">
        <f t="shared" si="53"/>
        <v>111.10133361261208</v>
      </c>
      <c r="F182">
        <f t="shared" si="54"/>
        <v>-8.6363759275493432</v>
      </c>
      <c r="G182">
        <f t="shared" si="55"/>
        <v>-0.1259524513835196</v>
      </c>
      <c r="H182" t="str">
        <f t="shared" si="56"/>
        <v/>
      </c>
      <c r="I182" t="str">
        <f t="shared" si="57"/>
        <v/>
      </c>
      <c r="J182" t="str">
        <f t="shared" si="58"/>
        <v/>
      </c>
      <c r="K182" t="str">
        <f t="shared" si="49"/>
        <v/>
      </c>
      <c r="L182">
        <f t="shared" si="50"/>
        <v>73.301333612612069</v>
      </c>
      <c r="M182" t="str">
        <f t="shared" si="59"/>
        <v/>
      </c>
      <c r="S182">
        <f>E182*conversions!$G$12</f>
        <v>205.75966985055757</v>
      </c>
      <c r="T182">
        <f>F182*conversions!$F$12</f>
        <v>-4.4425517771313823</v>
      </c>
    </row>
    <row r="183" spans="1:20" x14ac:dyDescent="0.2">
      <c r="A183">
        <v>158.39109999999999</v>
      </c>
      <c r="B183">
        <v>-2.4548709999999998</v>
      </c>
      <c r="C183">
        <f t="shared" si="51"/>
        <v>85.248170075349833</v>
      </c>
      <c r="D183">
        <f t="shared" si="52"/>
        <v>-4.7722692239999995</v>
      </c>
      <c r="E183">
        <f t="shared" si="53"/>
        <v>112.33840211564099</v>
      </c>
      <c r="F183">
        <f t="shared" si="54"/>
        <v>-8.8937130049160107</v>
      </c>
      <c r="G183">
        <f t="shared" si="55"/>
        <v>-0.1269609030330682</v>
      </c>
      <c r="H183" t="str">
        <f t="shared" si="56"/>
        <v/>
      </c>
      <c r="I183" t="str">
        <f t="shared" si="57"/>
        <v/>
      </c>
      <c r="J183" t="str">
        <f t="shared" si="58"/>
        <v/>
      </c>
      <c r="K183" t="str">
        <f t="shared" si="49"/>
        <v/>
      </c>
      <c r="L183">
        <f t="shared" si="50"/>
        <v>74.538402115640991</v>
      </c>
      <c r="M183" t="str">
        <f t="shared" si="59"/>
        <v/>
      </c>
      <c r="S183">
        <f>E183*conversions!$G$12</f>
        <v>208.05072071816713</v>
      </c>
      <c r="T183">
        <f>F183*conversions!$F$12</f>
        <v>-4.5749259697287954</v>
      </c>
    </row>
    <row r="184" spans="1:20" x14ac:dyDescent="0.2">
      <c r="A184">
        <v>159.55500000000001</v>
      </c>
      <c r="B184">
        <v>-2.4987550000000001</v>
      </c>
      <c r="C184">
        <f t="shared" si="51"/>
        <v>85.874596340150703</v>
      </c>
      <c r="D184">
        <f t="shared" si="52"/>
        <v>-4.8575797200000004</v>
      </c>
      <c r="E184">
        <f t="shared" si="53"/>
        <v>113.16389462262147</v>
      </c>
      <c r="F184">
        <f t="shared" si="54"/>
        <v>-9.0526996488202052</v>
      </c>
      <c r="G184">
        <f t="shared" si="55"/>
        <v>-0.12749471018599548</v>
      </c>
      <c r="H184" t="str">
        <f t="shared" si="56"/>
        <v/>
      </c>
      <c r="I184" t="str">
        <f t="shared" si="57"/>
        <v/>
      </c>
      <c r="J184" t="str">
        <f t="shared" si="58"/>
        <v/>
      </c>
      <c r="K184" t="str">
        <f t="shared" si="49"/>
        <v/>
      </c>
      <c r="L184">
        <f t="shared" si="50"/>
        <v>75.363894622621473</v>
      </c>
      <c r="M184" t="str">
        <f t="shared" si="59"/>
        <v/>
      </c>
      <c r="S184">
        <f>E184*conversions!$G$12</f>
        <v>209.57953284109496</v>
      </c>
      <c r="T184">
        <f>F184*conversions!$F$12</f>
        <v>-4.6567086993531133</v>
      </c>
    </row>
    <row r="185" spans="1:20" x14ac:dyDescent="0.2">
      <c r="A185">
        <v>160.21950000000001</v>
      </c>
      <c r="B185">
        <v>-2.5259119999999999</v>
      </c>
      <c r="C185">
        <f t="shared" si="51"/>
        <v>86.232238966630788</v>
      </c>
      <c r="D185">
        <f t="shared" si="52"/>
        <v>-4.9103729280000001</v>
      </c>
      <c r="E185">
        <f t="shared" si="53"/>
        <v>113.63518921054872</v>
      </c>
      <c r="F185">
        <f t="shared" si="54"/>
        <v>-9.1510863111232368</v>
      </c>
      <c r="G185">
        <f t="shared" si="55"/>
        <v>-0.12787029760141672</v>
      </c>
      <c r="H185" t="str">
        <f t="shared" si="56"/>
        <v/>
      </c>
      <c r="I185" t="str">
        <f t="shared" si="57"/>
        <v/>
      </c>
      <c r="J185" t="str">
        <f t="shared" si="58"/>
        <v/>
      </c>
      <c r="K185" t="str">
        <f t="shared" si="49"/>
        <v/>
      </c>
      <c r="L185">
        <f t="shared" si="50"/>
        <v>75.83518921054872</v>
      </c>
      <c r="M185" t="str">
        <f t="shared" si="59"/>
        <v/>
      </c>
      <c r="S185">
        <f>E185*conversions!$G$12</f>
        <v>210.45237041793624</v>
      </c>
      <c r="T185">
        <f>F185*conversions!$F$12</f>
        <v>-4.7073187984417926</v>
      </c>
    </row>
    <row r="186" spans="1:20" x14ac:dyDescent="0.2">
      <c r="A186">
        <v>161.21709999999999</v>
      </c>
      <c r="B186">
        <v>-2.5635249999999998</v>
      </c>
      <c r="C186">
        <f t="shared" si="51"/>
        <v>86.769160387513438</v>
      </c>
      <c r="D186">
        <f t="shared" si="52"/>
        <v>-4.9834925999999999</v>
      </c>
      <c r="E186">
        <f t="shared" si="53"/>
        <v>114.34273395233382</v>
      </c>
      <c r="F186">
        <f t="shared" si="54"/>
        <v>-9.2873538491135861</v>
      </c>
      <c r="G186">
        <f t="shared" si="55"/>
        <v>-0.12831628655676583</v>
      </c>
      <c r="H186" t="str">
        <f t="shared" si="56"/>
        <v/>
      </c>
      <c r="I186" t="str">
        <f t="shared" si="57"/>
        <v/>
      </c>
      <c r="J186" t="str">
        <f t="shared" si="58"/>
        <v/>
      </c>
      <c r="K186" t="str">
        <f t="shared" si="49"/>
        <v/>
      </c>
      <c r="L186">
        <f t="shared" si="50"/>
        <v>76.542733952333805</v>
      </c>
      <c r="M186" t="str">
        <f t="shared" si="59"/>
        <v/>
      </c>
      <c r="S186">
        <f>E186*conversions!$G$12</f>
        <v>211.76274327972223</v>
      </c>
      <c r="T186">
        <f>F186*conversions!$F$12</f>
        <v>-4.7774148199840285</v>
      </c>
    </row>
    <row r="187" spans="1:20" x14ac:dyDescent="0.2">
      <c r="A187">
        <v>162.13</v>
      </c>
      <c r="B187">
        <v>-2.6032060000000001</v>
      </c>
      <c r="C187">
        <f t="shared" si="51"/>
        <v>87.260495156081802</v>
      </c>
      <c r="D187">
        <f t="shared" si="52"/>
        <v>-5.0606324640000002</v>
      </c>
      <c r="E187">
        <f t="shared" si="53"/>
        <v>114.99020547877295</v>
      </c>
      <c r="F187">
        <f t="shared" si="54"/>
        <v>-9.4311135113313043</v>
      </c>
      <c r="G187">
        <f t="shared" si="55"/>
        <v>-0.12890353855167502</v>
      </c>
      <c r="H187" t="str">
        <f t="shared" si="56"/>
        <v/>
      </c>
      <c r="I187" t="str">
        <f t="shared" si="57"/>
        <v/>
      </c>
      <c r="J187" t="str">
        <f t="shared" si="58"/>
        <v/>
      </c>
      <c r="K187" t="str">
        <f t="shared" si="49"/>
        <v/>
      </c>
      <c r="L187">
        <f t="shared" si="50"/>
        <v>77.190205478772953</v>
      </c>
      <c r="M187" t="str">
        <f t="shared" si="59"/>
        <v/>
      </c>
      <c r="S187">
        <f>E187*conversions!$G$12</f>
        <v>212.96186054668752</v>
      </c>
      <c r="T187">
        <f>F187*conversions!$F$12</f>
        <v>-4.8513647902288231</v>
      </c>
    </row>
    <row r="188" spans="1:20" x14ac:dyDescent="0.2">
      <c r="A188">
        <v>162.95959999999999</v>
      </c>
      <c r="B188">
        <v>-2.6407929999999999</v>
      </c>
      <c r="C188">
        <f t="shared" si="51"/>
        <v>87.706996770721204</v>
      </c>
      <c r="D188">
        <f t="shared" si="52"/>
        <v>-5.1337015919999995</v>
      </c>
      <c r="E188">
        <f t="shared" si="53"/>
        <v>115.57859673557422</v>
      </c>
      <c r="F188">
        <f t="shared" si="54"/>
        <v>-9.5672868543362011</v>
      </c>
      <c r="G188">
        <f t="shared" si="55"/>
        <v>-0.12948408863650918</v>
      </c>
      <c r="H188" t="str">
        <f t="shared" si="56"/>
        <v/>
      </c>
      <c r="I188" t="str">
        <f t="shared" si="57"/>
        <v/>
      </c>
      <c r="J188" t="str">
        <f t="shared" si="58"/>
        <v/>
      </c>
      <c r="K188" t="str">
        <f t="shared" si="49"/>
        <v/>
      </c>
      <c r="L188">
        <f t="shared" si="50"/>
        <v>77.778596735574212</v>
      </c>
      <c r="M188" t="str">
        <f t="shared" si="59"/>
        <v/>
      </c>
      <c r="S188">
        <f>E188*conversions!$G$12</f>
        <v>214.05156115428346</v>
      </c>
      <c r="T188">
        <f>F188*conversions!$F$12</f>
        <v>-4.9214123578705413</v>
      </c>
    </row>
    <row r="189" spans="1:20" x14ac:dyDescent="0.2">
      <c r="A189">
        <v>164.28980000000001</v>
      </c>
      <c r="B189">
        <v>-2.690941</v>
      </c>
      <c r="C189">
        <f t="shared" si="51"/>
        <v>88.422927879440266</v>
      </c>
      <c r="D189">
        <f t="shared" si="52"/>
        <v>-5.2311893039999999</v>
      </c>
      <c r="E189">
        <f t="shared" si="53"/>
        <v>116.52203700775004</v>
      </c>
      <c r="F189">
        <f t="shared" si="54"/>
        <v>-9.7489672439658523</v>
      </c>
      <c r="G189">
        <f t="shared" si="55"/>
        <v>-0.13005171213493102</v>
      </c>
      <c r="H189" t="str">
        <f t="shared" si="56"/>
        <v/>
      </c>
      <c r="I189" t="str">
        <f t="shared" si="57"/>
        <v/>
      </c>
      <c r="J189" t="str">
        <f t="shared" si="58"/>
        <v/>
      </c>
      <c r="K189" t="str">
        <f t="shared" si="49"/>
        <v/>
      </c>
      <c r="L189">
        <f t="shared" si="50"/>
        <v>78.722037007750032</v>
      </c>
      <c r="M189" t="str">
        <f t="shared" si="59"/>
        <v/>
      </c>
      <c r="S189">
        <f>E189*conversions!$G$12</f>
        <v>215.7988125383531</v>
      </c>
      <c r="T189">
        <f>F189*conversions!$F$12</f>
        <v>-5.0148687502960341</v>
      </c>
    </row>
    <row r="190" spans="1:20" x14ac:dyDescent="0.2">
      <c r="A190">
        <v>165.69980000000001</v>
      </c>
      <c r="B190">
        <v>-2.7556669999999999</v>
      </c>
      <c r="C190">
        <f t="shared" si="51"/>
        <v>89.181808396124865</v>
      </c>
      <c r="D190">
        <f t="shared" si="52"/>
        <v>-5.3570166479999992</v>
      </c>
      <c r="E190">
        <f t="shared" si="53"/>
        <v>117.52207518529318</v>
      </c>
      <c r="F190">
        <f t="shared" si="54"/>
        <v>-9.9834620373607752</v>
      </c>
      <c r="G190">
        <f t="shared" si="55"/>
        <v>-0.13103829833558067</v>
      </c>
      <c r="H190" t="str">
        <f t="shared" si="56"/>
        <v/>
      </c>
      <c r="I190" t="str">
        <f t="shared" si="57"/>
        <v/>
      </c>
      <c r="J190" t="str">
        <f t="shared" si="58"/>
        <v/>
      </c>
      <c r="K190" t="str">
        <f t="shared" si="49"/>
        <v/>
      </c>
      <c r="L190">
        <f t="shared" si="50"/>
        <v>79.722075185293164</v>
      </c>
      <c r="M190" t="str">
        <f t="shared" si="59"/>
        <v/>
      </c>
      <c r="S190">
        <f>E190*conversions!$G$12</f>
        <v>217.65088324316298</v>
      </c>
      <c r="T190">
        <f>F190*conversions!$F$12</f>
        <v>-5.1354928720183821</v>
      </c>
    </row>
    <row r="191" spans="1:20" x14ac:dyDescent="0.2">
      <c r="A191">
        <v>166.28030000000001</v>
      </c>
      <c r="B191">
        <v>-2.7828080000000002</v>
      </c>
      <c r="C191">
        <f t="shared" si="51"/>
        <v>89.49424111948332</v>
      </c>
      <c r="D191">
        <f t="shared" si="52"/>
        <v>-5.4097787520000002</v>
      </c>
      <c r="E191">
        <f t="shared" si="53"/>
        <v>117.93379303072849</v>
      </c>
      <c r="F191">
        <f t="shared" si="54"/>
        <v>-10.081790733518917</v>
      </c>
      <c r="G191">
        <f t="shared" si="55"/>
        <v>-0.13145589480426931</v>
      </c>
      <c r="H191" t="str">
        <f t="shared" si="56"/>
        <v/>
      </c>
      <c r="I191" t="str">
        <f t="shared" si="57"/>
        <v/>
      </c>
      <c r="J191" t="str">
        <f t="shared" si="58"/>
        <v/>
      </c>
      <c r="K191" t="str">
        <f t="shared" si="49"/>
        <v/>
      </c>
      <c r="L191">
        <f t="shared" si="50"/>
        <v>80.133793030728498</v>
      </c>
      <c r="M191" t="str">
        <f t="shared" si="59"/>
        <v/>
      </c>
      <c r="S191">
        <f>E191*conversions!$G$12</f>
        <v>218.41338469290918</v>
      </c>
      <c r="T191">
        <f>F191*conversions!$F$12</f>
        <v>-5.1860731533221305</v>
      </c>
    </row>
    <row r="192" spans="1:20" x14ac:dyDescent="0.2">
      <c r="A192">
        <v>167.3597</v>
      </c>
      <c r="B192">
        <v>-2.8287529999999999</v>
      </c>
      <c r="C192">
        <f t="shared" si="51"/>
        <v>90.075188374596337</v>
      </c>
      <c r="D192">
        <f t="shared" si="52"/>
        <v>-5.4990958319999992</v>
      </c>
      <c r="E192">
        <f t="shared" si="53"/>
        <v>118.69935417174982</v>
      </c>
      <c r="F192">
        <f t="shared" si="54"/>
        <v>-10.248244141462088</v>
      </c>
      <c r="G192">
        <f t="shared" si="55"/>
        <v>-0.13207079334533667</v>
      </c>
      <c r="H192" t="str">
        <f t="shared" si="56"/>
        <v/>
      </c>
      <c r="I192" t="str">
        <f t="shared" si="57"/>
        <v/>
      </c>
      <c r="J192" t="str">
        <f t="shared" si="58"/>
        <v/>
      </c>
      <c r="K192" t="str">
        <f t="shared" si="49"/>
        <v/>
      </c>
      <c r="L192">
        <f t="shared" si="50"/>
        <v>80.89935417174982</v>
      </c>
      <c r="M192" t="str">
        <f t="shared" si="59"/>
        <v/>
      </c>
      <c r="S192">
        <f>E192*conversions!$G$12</f>
        <v>219.83120392608066</v>
      </c>
      <c r="T192">
        <f>F192*conversions!$F$12</f>
        <v>-5.2716967863680981</v>
      </c>
    </row>
    <row r="193" spans="1:20" x14ac:dyDescent="0.2">
      <c r="A193">
        <v>168.52070000000001</v>
      </c>
      <c r="B193">
        <v>-2.8830339999999999</v>
      </c>
      <c r="C193">
        <f t="shared" si="51"/>
        <v>90.700053821313233</v>
      </c>
      <c r="D193">
        <f t="shared" si="52"/>
        <v>-5.6046180959999994</v>
      </c>
      <c r="E193">
        <f t="shared" si="53"/>
        <v>119.52278986262044</v>
      </c>
      <c r="F193">
        <f t="shared" si="54"/>
        <v>-10.44489791089431</v>
      </c>
      <c r="G193">
        <f t="shared" si="55"/>
        <v>-0.13288576600154794</v>
      </c>
      <c r="H193" t="str">
        <f t="shared" si="56"/>
        <v/>
      </c>
      <c r="I193" t="str">
        <f t="shared" si="57"/>
        <v/>
      </c>
      <c r="J193" t="str">
        <f t="shared" si="58"/>
        <v/>
      </c>
      <c r="K193" t="str">
        <f t="shared" si="49"/>
        <v/>
      </c>
      <c r="L193">
        <f t="shared" si="50"/>
        <v>81.722789862620431</v>
      </c>
      <c r="M193" t="str">
        <f t="shared" si="59"/>
        <v/>
      </c>
      <c r="S193">
        <f>E193*conversions!$G$12</f>
        <v>221.35620682557308</v>
      </c>
      <c r="T193">
        <f>F193*conversions!$F$12</f>
        <v>-5.3728554853640329</v>
      </c>
    </row>
    <row r="194" spans="1:20" x14ac:dyDescent="0.2">
      <c r="A194">
        <v>169.6</v>
      </c>
      <c r="B194">
        <v>-2.928976</v>
      </c>
      <c r="C194">
        <f t="shared" si="51"/>
        <v>91.28094725511302</v>
      </c>
      <c r="D194">
        <f t="shared" si="52"/>
        <v>-5.6939293439999998</v>
      </c>
      <c r="E194">
        <f t="shared" si="53"/>
        <v>120.28828007894832</v>
      </c>
      <c r="F194">
        <f t="shared" si="54"/>
        <v>-10.611340450185317</v>
      </c>
      <c r="G194">
        <f t="shared" si="55"/>
        <v>-0.13348157925324955</v>
      </c>
      <c r="H194" t="str">
        <f t="shared" si="56"/>
        <v/>
      </c>
      <c r="I194" t="str">
        <f t="shared" si="57"/>
        <v/>
      </c>
      <c r="J194" t="str">
        <f t="shared" si="58"/>
        <v/>
      </c>
      <c r="K194" t="str">
        <f t="shared" si="49"/>
        <v/>
      </c>
      <c r="L194">
        <f t="shared" si="50"/>
        <v>82.488280078948321</v>
      </c>
      <c r="M194" t="str">
        <f t="shared" si="59"/>
        <v/>
      </c>
      <c r="S194">
        <f>E194*conversions!$G$12</f>
        <v>222.7738947062123</v>
      </c>
      <c r="T194">
        <f>F194*conversions!$F$12</f>
        <v>-5.4584735275753262</v>
      </c>
    </row>
    <row r="195" spans="1:20" x14ac:dyDescent="0.2">
      <c r="A195">
        <v>170.7628</v>
      </c>
      <c r="B195">
        <v>-2.9770110000000001</v>
      </c>
      <c r="C195">
        <f t="shared" si="51"/>
        <v>91.906781485468244</v>
      </c>
      <c r="D195">
        <f t="shared" si="52"/>
        <v>-5.7873093840000003</v>
      </c>
      <c r="E195">
        <f t="shared" si="53"/>
        <v>121.11299241430092</v>
      </c>
      <c r="F195">
        <f t="shared" si="54"/>
        <v>-10.785365685805088</v>
      </c>
      <c r="G195">
        <f t="shared" si="55"/>
        <v>-0.13406579048495493</v>
      </c>
      <c r="H195" t="str">
        <f t="shared" si="56"/>
        <v/>
      </c>
      <c r="I195" t="str">
        <f t="shared" si="57"/>
        <v/>
      </c>
      <c r="J195" t="str">
        <f t="shared" si="58"/>
        <v/>
      </c>
      <c r="K195" t="str">
        <f t="shared" si="49"/>
        <v/>
      </c>
      <c r="L195">
        <f t="shared" si="50"/>
        <v>83.312992414300908</v>
      </c>
      <c r="M195" t="str">
        <f t="shared" si="59"/>
        <v/>
      </c>
      <c r="S195">
        <f>E195*conversions!$G$12</f>
        <v>224.30126195128531</v>
      </c>
      <c r="T195">
        <f>F195*conversions!$F$12</f>
        <v>-5.5479921087781365</v>
      </c>
    </row>
    <row r="196" spans="1:20" x14ac:dyDescent="0.2">
      <c r="A196">
        <v>171.0924</v>
      </c>
      <c r="B196">
        <v>-2.9999509999999998</v>
      </c>
      <c r="C196">
        <f t="shared" si="51"/>
        <v>92.084176533907424</v>
      </c>
      <c r="D196">
        <f t="shared" si="52"/>
        <v>-5.8319047439999991</v>
      </c>
      <c r="E196">
        <f t="shared" si="53"/>
        <v>121.34676020388832</v>
      </c>
      <c r="F196">
        <f t="shared" si="54"/>
        <v>-10.868474646044858</v>
      </c>
      <c r="G196">
        <f t="shared" si="55"/>
        <v>-0.13453777620670904</v>
      </c>
      <c r="H196" t="str">
        <f t="shared" si="56"/>
        <v/>
      </c>
      <c r="I196" t="str">
        <f t="shared" si="57"/>
        <v/>
      </c>
      <c r="J196" t="str">
        <f t="shared" si="58"/>
        <v/>
      </c>
      <c r="K196" t="str">
        <f t="shared" si="49"/>
        <v/>
      </c>
      <c r="L196">
        <f t="shared" si="50"/>
        <v>83.546760203888311</v>
      </c>
      <c r="M196" t="str">
        <f t="shared" si="59"/>
        <v/>
      </c>
      <c r="S196">
        <f>E196*conversions!$G$12</f>
        <v>224.73419989760117</v>
      </c>
      <c r="T196">
        <f>F196*conversions!$F$12</f>
        <v>-5.5907433579254748</v>
      </c>
    </row>
    <row r="197" spans="1:20" x14ac:dyDescent="0.2">
      <c r="A197">
        <v>171.0924</v>
      </c>
      <c r="B197">
        <v>-2.9999509999999998</v>
      </c>
      <c r="C197">
        <f t="shared" si="51"/>
        <v>92.084176533907424</v>
      </c>
      <c r="D197">
        <f t="shared" si="52"/>
        <v>-5.8319047439999991</v>
      </c>
      <c r="E197">
        <f t="shared" si="53"/>
        <v>121.34676020388832</v>
      </c>
      <c r="F197">
        <f t="shared" si="54"/>
        <v>-10.868474646044858</v>
      </c>
      <c r="G197">
        <f t="shared" si="55"/>
        <v>-0.13453777620670904</v>
      </c>
      <c r="H197" t="str">
        <f t="shared" si="56"/>
        <v/>
      </c>
      <c r="I197" t="str">
        <f t="shared" si="57"/>
        <v/>
      </c>
      <c r="J197" t="str">
        <f t="shared" si="58"/>
        <v/>
      </c>
      <c r="K197" t="str">
        <f t="shared" si="49"/>
        <v/>
      </c>
      <c r="L197">
        <f t="shared" si="50"/>
        <v>83.546760203888311</v>
      </c>
      <c r="M197" t="str">
        <f t="shared" si="59"/>
        <v/>
      </c>
      <c r="S197">
        <f>E197*conversions!$G$12</f>
        <v>224.73419989760117</v>
      </c>
      <c r="T197">
        <f>F197*conversions!$F$12</f>
        <v>-5.5907433579254748</v>
      </c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defaultRowHeight="15.75" x14ac:dyDescent="0.25"/>
  <cols>
    <col min="1" max="1" width="8.88671875" style="2"/>
  </cols>
  <sheetData>
    <row r="1" spans="1:7" x14ac:dyDescent="0.25">
      <c r="A1" s="2" t="s">
        <v>56</v>
      </c>
    </row>
    <row r="3" spans="1:7" s="2" customFormat="1" x14ac:dyDescent="0.25">
      <c r="A3" s="2" t="s">
        <v>57</v>
      </c>
      <c r="B3" s="2" t="s">
        <v>58</v>
      </c>
      <c r="C3" s="2" t="s">
        <v>59</v>
      </c>
    </row>
    <row r="4" spans="1:7" x14ac:dyDescent="0.25">
      <c r="A4" s="2" t="s">
        <v>58</v>
      </c>
      <c r="C4">
        <v>0.4536</v>
      </c>
    </row>
    <row r="5" spans="1:7" x14ac:dyDescent="0.25">
      <c r="A5" s="2" t="s">
        <v>59</v>
      </c>
      <c r="B5">
        <v>2.2050000000000001</v>
      </c>
    </row>
    <row r="7" spans="1:7" x14ac:dyDescent="0.25">
      <c r="B7" s="2" t="s">
        <v>60</v>
      </c>
    </row>
    <row r="10" spans="1:7" s="2" customFormat="1" x14ac:dyDescent="0.25">
      <c r="A10" s="2" t="s">
        <v>57</v>
      </c>
      <c r="B10" s="2" t="s">
        <v>61</v>
      </c>
      <c r="C10" s="2" t="s">
        <v>24</v>
      </c>
      <c r="D10" s="2" t="s">
        <v>62</v>
      </c>
      <c r="E10" s="2" t="s">
        <v>63</v>
      </c>
      <c r="F10" s="2" t="s">
        <v>64</v>
      </c>
      <c r="G10" s="2" t="s">
        <v>65</v>
      </c>
    </row>
    <row r="11" spans="1:7" x14ac:dyDescent="0.25">
      <c r="A11" s="2" t="s">
        <v>61</v>
      </c>
      <c r="C11">
        <v>0.86899999999999999</v>
      </c>
      <c r="D11">
        <v>88</v>
      </c>
      <c r="E11">
        <v>1.4670000000000001</v>
      </c>
      <c r="F11">
        <v>0.44700000000000001</v>
      </c>
      <c r="G11">
        <v>1.609</v>
      </c>
    </row>
    <row r="12" spans="1:7" x14ac:dyDescent="0.25">
      <c r="A12" s="2" t="s">
        <v>24</v>
      </c>
      <c r="B12">
        <v>1.151</v>
      </c>
      <c r="D12">
        <v>101.3</v>
      </c>
      <c r="E12">
        <v>1.6890000000000001</v>
      </c>
      <c r="F12">
        <v>0.51439999999999997</v>
      </c>
      <c r="G12">
        <v>1.8520000000000001</v>
      </c>
    </row>
    <row r="13" spans="1:7" x14ac:dyDescent="0.25">
      <c r="A13" s="2" t="s">
        <v>62</v>
      </c>
      <c r="B13">
        <v>1.136E-2</v>
      </c>
      <c r="C13">
        <v>9.8750000000000001E-3</v>
      </c>
      <c r="E13">
        <v>1.6670000000000001E-2</v>
      </c>
      <c r="F13">
        <v>5.0800000000000003E-3</v>
      </c>
      <c r="G13">
        <v>1.8290000000000001E-2</v>
      </c>
    </row>
    <row r="14" spans="1:7" x14ac:dyDescent="0.25">
      <c r="A14" s="2" t="s">
        <v>63</v>
      </c>
      <c r="B14">
        <v>0.68200000000000005</v>
      </c>
      <c r="C14">
        <v>0.59250000000000003</v>
      </c>
      <c r="D14">
        <v>60</v>
      </c>
      <c r="F14">
        <v>0.30480000000000002</v>
      </c>
      <c r="G14">
        <v>1.097</v>
      </c>
    </row>
    <row r="15" spans="1:7" x14ac:dyDescent="0.25">
      <c r="A15" s="2" t="s">
        <v>64</v>
      </c>
      <c r="B15">
        <v>2.2370000000000001</v>
      </c>
      <c r="C15">
        <v>1.944</v>
      </c>
      <c r="D15">
        <v>196.9</v>
      </c>
      <c r="E15">
        <v>3.2810000000000001</v>
      </c>
      <c r="G15">
        <v>3.6</v>
      </c>
    </row>
    <row r="16" spans="1:7" x14ac:dyDescent="0.25">
      <c r="A16" s="2" t="s">
        <v>65</v>
      </c>
      <c r="B16">
        <v>0.62139999999999995</v>
      </c>
      <c r="C16">
        <v>0.54</v>
      </c>
      <c r="D16">
        <v>54.68</v>
      </c>
      <c r="E16">
        <v>0.9113</v>
      </c>
      <c r="F16">
        <v>0.27779999999999999</v>
      </c>
    </row>
    <row r="18" spans="2:2" x14ac:dyDescent="0.25">
      <c r="B18" s="2" t="s">
        <v>66</v>
      </c>
    </row>
    <row r="20" spans="2:2" ht="15" customHeight="1" x14ac:dyDescent="0.25"/>
  </sheetData>
  <sheetProtection sheet="1" objects="1" scenarios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METRIC</vt:lpstr>
      <vt:lpstr>data and graph</vt:lpstr>
      <vt:lpstr>large graph</vt:lpstr>
      <vt:lpstr>calculation</vt:lpstr>
      <vt:lpstr>conversions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Ludovico BINDA</dc:creator>
  <cp:lastModifiedBy>Ludovico Binda</cp:lastModifiedBy>
  <dcterms:created xsi:type="dcterms:W3CDTF">2002-03-08T15:17:26Z</dcterms:created>
  <dcterms:modified xsi:type="dcterms:W3CDTF">2015-11-27T23:58:42Z</dcterms:modified>
</cp:coreProperties>
</file>